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5150" windowHeight="7965" tabRatio="725"/>
  </bookViews>
  <sheets>
    <sheet name="Produtividade Trens + TPAC" sheetId="7" r:id="rId1"/>
    <sheet name="Resumo Efetivo" sheetId="5" r:id="rId2"/>
    <sheet name="Plan1" sheetId="10" r:id="rId3"/>
  </sheets>
  <externalReferences>
    <externalReference r:id="rId4"/>
  </externalReferences>
  <definedNames>
    <definedName name="_xlnm.Print_Area" localSheetId="0">'Produtividade Trens + TPAC'!$B$53:$I$76</definedName>
    <definedName name="_xlnm.Print_Area" localSheetId="1">'Resumo Efetivo'!$A$3:$L$21</definedName>
  </definedNames>
  <calcPr calcId="125725"/>
</workbook>
</file>

<file path=xl/calcChain.xml><?xml version="1.0" encoding="utf-8"?>
<calcChain xmlns="http://schemas.openxmlformats.org/spreadsheetml/2006/main">
  <c r="F27" i="5"/>
  <c r="F25"/>
  <c r="F16" i="7" l="1"/>
  <c r="I16" i="5" l="1"/>
  <c r="G16"/>
  <c r="D67" i="7"/>
  <c r="F74"/>
  <c r="E67" s="1"/>
  <c r="G67" s="1"/>
  <c r="D59"/>
  <c r="E59" l="1"/>
  <c r="G59" s="1"/>
  <c r="D63" i="10" l="1"/>
  <c r="F61"/>
  <c r="D61"/>
  <c r="D60"/>
  <c r="G53"/>
  <c r="H48"/>
  <c r="H44"/>
  <c r="G18"/>
  <c r="L13"/>
  <c r="L10"/>
  <c r="L11"/>
  <c r="H13"/>
  <c r="G43" l="1"/>
  <c r="H43" s="1"/>
  <c r="I42" s="1"/>
  <c r="G47" s="1"/>
  <c r="I47" s="1"/>
  <c r="G9"/>
  <c r="H9" s="1"/>
  <c r="G46" l="1"/>
  <c r="I46" s="1"/>
  <c r="G54" s="1"/>
  <c r="G55" s="1"/>
  <c r="G56" s="1"/>
  <c r="I48" s="1"/>
  <c r="I45" s="1"/>
  <c r="I8"/>
  <c r="H57" l="1"/>
  <c r="G12"/>
  <c r="I12" s="1"/>
  <c r="G11"/>
  <c r="I11" s="1"/>
  <c r="G19" l="1"/>
  <c r="G20" s="1"/>
  <c r="G21" s="1"/>
  <c r="I13" s="1"/>
  <c r="I10" s="1"/>
  <c r="H22" l="1"/>
  <c r="N10" s="1"/>
  <c r="D17" i="7" l="1"/>
  <c r="F17" s="1"/>
  <c r="D15"/>
  <c r="F15" s="1"/>
  <c r="M10" i="10" l="1"/>
  <c r="O10" s="1"/>
  <c r="P10" s="1"/>
  <c r="F30" i="7" l="1"/>
  <c r="F29"/>
  <c r="F28"/>
  <c r="F49"/>
  <c r="J39"/>
  <c r="G29" s="1"/>
  <c r="F39"/>
  <c r="I29" l="1"/>
  <c r="G17"/>
  <c r="I17" s="1"/>
  <c r="G30"/>
  <c r="I30" s="1"/>
  <c r="G16"/>
  <c r="I16" s="1"/>
  <c r="G15"/>
  <c r="I15" s="1"/>
  <c r="I19" s="1"/>
  <c r="F13" i="5" s="1"/>
  <c r="G28" i="7"/>
  <c r="I28" s="1"/>
  <c r="I32" s="1"/>
  <c r="H13" i="5" s="1"/>
  <c r="D62" i="10"/>
  <c r="L12" l="1"/>
  <c r="H16" i="5" l="1"/>
  <c r="F26" s="1"/>
  <c r="D13"/>
  <c r="F16" l="1"/>
  <c r="F24" s="1"/>
  <c r="M13" i="10"/>
  <c r="O13" s="1"/>
  <c r="P13" s="1"/>
  <c r="K16" i="5" l="1"/>
  <c r="E60" i="10"/>
  <c r="M11"/>
  <c r="E61"/>
  <c r="G61" s="1"/>
  <c r="M12" l="1"/>
  <c r="O12" s="1"/>
  <c r="P12" s="1"/>
  <c r="O11"/>
  <c r="G65"/>
  <c r="H61"/>
  <c r="M14" l="1"/>
  <c r="F28" i="5" l="1"/>
</calcChain>
</file>

<file path=xl/comments1.xml><?xml version="1.0" encoding="utf-8"?>
<comments xmlns="http://schemas.openxmlformats.org/spreadsheetml/2006/main">
  <authors>
    <author>anderson.ferreira</author>
  </authors>
  <commentList>
    <comment ref="D15" authorId="0">
      <text>
        <r>
          <rPr>
            <b/>
            <sz val="9"/>
            <color indexed="81"/>
            <rFont val="Tahoma"/>
            <family val="2"/>
          </rPr>
          <t>anderson.ferreira:</t>
        </r>
        <r>
          <rPr>
            <sz val="9"/>
            <color indexed="81"/>
            <rFont val="Tahoma"/>
            <family val="2"/>
          </rPr>
          <t xml:space="preserve">
Incluída área envidraçada 94,76 m²
</t>
        </r>
      </text>
    </comment>
    <comment ref="D17" authorId="0">
      <text>
        <r>
          <rPr>
            <b/>
            <sz val="9"/>
            <color indexed="81"/>
            <rFont val="Tahoma"/>
            <family val="2"/>
          </rPr>
          <t>anderson.ferreira:</t>
        </r>
        <r>
          <rPr>
            <sz val="9"/>
            <color indexed="81"/>
            <rFont val="Tahoma"/>
            <family val="2"/>
          </rPr>
          <t xml:space="preserve">
Incluída área envidraçada 94,76 m²
</t>
        </r>
      </text>
    </comment>
  </commentList>
</comments>
</file>

<file path=xl/sharedStrings.xml><?xml version="1.0" encoding="utf-8"?>
<sst xmlns="http://schemas.openxmlformats.org/spreadsheetml/2006/main" count="178" uniqueCount="89">
  <si>
    <t>LOCALIDADE</t>
  </si>
  <si>
    <t>ÁREA INTERNA M²</t>
  </si>
  <si>
    <t>MÃO-DE-OBRA</t>
  </si>
  <si>
    <t>(1)</t>
  </si>
  <si>
    <t>ENCARREGADO</t>
  </si>
  <si>
    <t>____1____</t>
  </si>
  <si>
    <t>SERVENTE</t>
  </si>
  <si>
    <t>PRODUTIVIDADE MÍNIMA</t>
  </si>
  <si>
    <t>EFETIVO</t>
  </si>
  <si>
    <t>NOTURNO</t>
  </si>
  <si>
    <t>TOTAL</t>
  </si>
  <si>
    <t xml:space="preserve">TOTAL </t>
  </si>
  <si>
    <t>DIURNO</t>
  </si>
  <si>
    <t>SETOR</t>
  </si>
  <si>
    <t>TIPO DE LIMPEZA</t>
  </si>
  <si>
    <t>QUANTIDADE MÉDIA DIA</t>
  </si>
  <si>
    <t>TOTAL ÁREA INTERNA M²/DIA</t>
  </si>
  <si>
    <t>PROFUNDA INTERNA (07h as 19h)</t>
  </si>
  <si>
    <t>CONSERVAÇÃO INTERNA (07H as 19h)</t>
  </si>
  <si>
    <t>PROFUNDA EXTERNA (07H as 19h)</t>
  </si>
  <si>
    <t>PROFUNDA INTERNA</t>
  </si>
  <si>
    <t>CONSERVAÇÃO INTERNA</t>
  </si>
  <si>
    <t>PROFUNDA EXTERNA</t>
  </si>
  <si>
    <t>SUBTOTAL 02</t>
  </si>
  <si>
    <t>EFETIVO TOTAL</t>
  </si>
  <si>
    <t>LAVAGEM DE TRENS - TORRE PÁTIO ÁGUAS CLARAS</t>
  </si>
  <si>
    <t>PROFUNDA INTERNA (19h as 07h)</t>
  </si>
  <si>
    <t>CONSERVAÇÃO INTERNA (19H as 07h)</t>
  </si>
  <si>
    <t>PROFUNDA EXTERNA (19h as 07h)</t>
  </si>
  <si>
    <t>TOTAL EFETIVO</t>
  </si>
  <si>
    <t>Produtividade - Efetivo</t>
  </si>
  <si>
    <t>Lavagem de Trens - Torre do Pátio Águas Claras</t>
  </si>
  <si>
    <t xml:space="preserve">SERVENTE </t>
  </si>
  <si>
    <t xml:space="preserve">Subitem 02 - Entidades Preferênciais </t>
  </si>
  <si>
    <t>SERVENTE DIURNO</t>
  </si>
  <si>
    <t>ENCARREGADO DIURNO</t>
  </si>
  <si>
    <t>SERVENTE NOTURNO</t>
  </si>
  <si>
    <t>ENCARREGADO NOTURNO</t>
  </si>
  <si>
    <t>QUANTIDADE</t>
  </si>
  <si>
    <t>ITEM</t>
  </si>
  <si>
    <t>DISCRIMINAÇÃO</t>
  </si>
  <si>
    <t>UNIDADE</t>
  </si>
  <si>
    <t>VALOR UNITÁRIO</t>
  </si>
  <si>
    <t xml:space="preserve">SUB TOTAL </t>
  </si>
  <si>
    <t>SERVIÇOS CONTÍNUOS DE LIMPEZA</t>
  </si>
  <si>
    <t>A</t>
  </si>
  <si>
    <t>1.1</t>
  </si>
  <si>
    <t>Servente diurno 44h</t>
  </si>
  <si>
    <t>Mês</t>
  </si>
  <si>
    <t>1.2</t>
  </si>
  <si>
    <t>Servente diurno 12x36</t>
  </si>
  <si>
    <t>2.1</t>
  </si>
  <si>
    <t>Despesas Administrativas</t>
  </si>
  <si>
    <t>D</t>
  </si>
  <si>
    <t>2.2</t>
  </si>
  <si>
    <t>Lucro</t>
  </si>
  <si>
    <t>E</t>
  </si>
  <si>
    <t>3.1</t>
  </si>
  <si>
    <t>ISS</t>
  </si>
  <si>
    <t>3.2</t>
  </si>
  <si>
    <t>COFINS</t>
  </si>
  <si>
    <t>3.3</t>
  </si>
  <si>
    <t>PIS</t>
  </si>
  <si>
    <t xml:space="preserve">CÁLCULO VALOR MENSAL DOS SERVIÇOS (P1) </t>
  </si>
  <si>
    <t>TRIBUTOS (%)/100 = T0</t>
  </si>
  <si>
    <t>P0 = (A+B+C+D+E)</t>
  </si>
  <si>
    <t>P1=P0/(1-T0)</t>
  </si>
  <si>
    <t>TRIBUTOS = P1-P0</t>
  </si>
  <si>
    <t>VALOR TOTAL MENSAL ESTIMADO</t>
  </si>
  <si>
    <t>BONIFICAÇÕES E DESPESAS INDIRETAS - LUCRO</t>
  </si>
  <si>
    <t>IMPOSTOS E CONTRIBUIÇÕES SOBRE O FATURAMENTO</t>
  </si>
  <si>
    <t>T0 =</t>
  </si>
  <si>
    <t>Externa</t>
  </si>
  <si>
    <t>Interna</t>
  </si>
  <si>
    <t>Vidros</t>
  </si>
  <si>
    <t>Verde</t>
  </si>
  <si>
    <t>Cálculo - Valor m²</t>
  </si>
  <si>
    <t>ÁREA</t>
  </si>
  <si>
    <t>METROS</t>
  </si>
  <si>
    <t>VALOR POSTO</t>
  </si>
  <si>
    <t>TOTAL POSTO $</t>
  </si>
  <si>
    <t>VALOR M²</t>
  </si>
  <si>
    <t>EFETIVO SERVENTES</t>
  </si>
  <si>
    <t>TPAC</t>
  </si>
  <si>
    <t>Torre do Pátio Aguas Claras - TPAC</t>
  </si>
  <si>
    <t xml:space="preserve">SUBITEM 02 - Entidades Preferenciais </t>
  </si>
  <si>
    <r>
      <t>PRODUTIVIDADE (1/M</t>
    </r>
    <r>
      <rPr>
        <vertAlign val="superscript"/>
        <sz val="10"/>
        <rFont val="Calibri"/>
        <family val="2"/>
        <scheme val="minor"/>
      </rPr>
      <t>2</t>
    </r>
    <r>
      <rPr>
        <sz val="10"/>
        <rFont val="Calibri"/>
        <family val="2"/>
        <scheme val="minor"/>
      </rPr>
      <t>)</t>
    </r>
  </si>
  <si>
    <t>xxxx</t>
  </si>
  <si>
    <t>A PREENCHER</t>
  </si>
</sst>
</file>

<file path=xl/styles.xml><?xml version="1.0" encoding="utf-8"?>
<styleSheet xmlns="http://schemas.openxmlformats.org/spreadsheetml/2006/main">
  <numFmts count="7">
    <numFmt numFmtId="44" formatCode="_-&quot;R$&quot;* #,##0.00_-;\-&quot;R$&quot;* #,##0.00_-;_-&quot;R$&quot;* &quot;-&quot;??_-;_-@_-"/>
    <numFmt numFmtId="43" formatCode="_-* #,##0.00_-;\-* #,##0.00_-;_-* &quot;-&quot;??_-;_-@_-"/>
    <numFmt numFmtId="164" formatCode="_-&quot;R$&quot;\ * #,##0.00_-;\-&quot;R$&quot;\ * #,##0.00_-;_-&quot;R$&quot;\ * &quot;-&quot;??_-;_-@_-"/>
    <numFmt numFmtId="165" formatCode="&quot;R$&quot;\ #,##0.00"/>
    <numFmt numFmtId="166" formatCode="0.0"/>
    <numFmt numFmtId="167" formatCode="#,##0.00_ ;\-#,##0.00\ "/>
    <numFmt numFmtId="168" formatCode="_(&quot;R$ &quot;* #,##0.00_);_(&quot;R$ &quot;* \(#,##0.00\);_(&quot;R$ &quot;* &quot;-&quot;??_);_(@_)"/>
  </numFmts>
  <fonts count="26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name val="Calibri"/>
      <family val="2"/>
      <scheme val="minor"/>
    </font>
    <font>
      <u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Arial"/>
      <family val="2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9.5"/>
      <name val="Calibri"/>
      <family val="2"/>
      <scheme val="minor"/>
    </font>
    <font>
      <sz val="9.5"/>
      <name val="Calibri"/>
      <family val="2"/>
      <scheme val="minor"/>
    </font>
    <font>
      <sz val="9"/>
      <color theme="1"/>
      <name val="Arial Narrow"/>
      <family val="2"/>
    </font>
    <font>
      <sz val="9"/>
      <name val="Arial Narrow"/>
      <family val="2"/>
    </font>
    <font>
      <sz val="9"/>
      <color rgb="FFFF0000"/>
      <name val="Arial Narrow"/>
      <family val="2"/>
    </font>
    <font>
      <sz val="10"/>
      <color theme="1"/>
      <name val="Calibri"/>
      <family val="2"/>
      <scheme val="minor"/>
    </font>
    <font>
      <vertAlign val="superscript"/>
      <sz val="1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164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128">
    <xf numFmtId="0" fontId="0" fillId="0" borderId="0" xfId="0"/>
    <xf numFmtId="0" fontId="0" fillId="0" borderId="0" xfId="0"/>
    <xf numFmtId="0" fontId="5" fillId="0" borderId="0" xfId="0" applyFont="1"/>
    <xf numFmtId="0" fontId="2" fillId="3" borderId="1" xfId="2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2" fontId="0" fillId="0" borderId="0" xfId="0" applyNumberFormat="1"/>
    <xf numFmtId="2" fontId="2" fillId="7" borderId="1" xfId="2" applyNumberFormat="1" applyFont="1" applyFill="1" applyBorder="1" applyAlignment="1">
      <alignment horizontal="center" vertical="center" wrapText="1"/>
    </xf>
    <xf numFmtId="165" fontId="9" fillId="3" borderId="0" xfId="2" applyNumberFormat="1" applyFont="1" applyFill="1" applyBorder="1" applyAlignment="1">
      <alignment vertical="center" wrapText="1"/>
    </xf>
    <xf numFmtId="0" fontId="13" fillId="0" borderId="0" xfId="0" applyFont="1"/>
    <xf numFmtId="0" fontId="12" fillId="0" borderId="0" xfId="0" applyFont="1" applyAlignment="1"/>
    <xf numFmtId="2" fontId="2" fillId="3" borderId="1" xfId="2" applyNumberFormat="1" applyFont="1" applyFill="1" applyBorder="1" applyAlignment="1">
      <alignment horizontal="center" vertical="center" wrapText="1"/>
    </xf>
    <xf numFmtId="0" fontId="0" fillId="3" borderId="1" xfId="0" applyFill="1" applyBorder="1"/>
    <xf numFmtId="166" fontId="0" fillId="3" borderId="0" xfId="0" applyNumberFormat="1" applyFill="1" applyBorder="1"/>
    <xf numFmtId="20" fontId="0" fillId="0" borderId="0" xfId="0" applyNumberFormat="1"/>
    <xf numFmtId="0" fontId="0" fillId="0" borderId="0" xfId="0" applyFont="1"/>
    <xf numFmtId="0" fontId="6" fillId="3" borderId="1" xfId="2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left" vertical="center" wrapText="1"/>
    </xf>
    <xf numFmtId="0" fontId="14" fillId="3" borderId="1" xfId="2" applyFont="1" applyFill="1" applyBorder="1" applyAlignment="1">
      <alignment horizontal="left" vertical="center" wrapText="1"/>
    </xf>
    <xf numFmtId="0" fontId="7" fillId="0" borderId="0" xfId="0" applyFont="1"/>
    <xf numFmtId="0" fontId="0" fillId="0" borderId="1" xfId="0" applyBorder="1" applyAlignment="1">
      <alignment horizontal="center"/>
    </xf>
    <xf numFmtId="4" fontId="20" fillId="3" borderId="1" xfId="2" applyNumberFormat="1" applyFont="1" applyFill="1" applyBorder="1" applyAlignment="1">
      <alignment horizontal="center" vertical="center" wrapText="1"/>
    </xf>
    <xf numFmtId="0" fontId="20" fillId="3" borderId="1" xfId="2" applyFont="1" applyFill="1" applyBorder="1" applyAlignment="1">
      <alignment horizontal="center" vertical="center" wrapText="1"/>
    </xf>
    <xf numFmtId="0" fontId="7" fillId="0" borderId="0" xfId="0" applyFont="1" applyAlignment="1"/>
    <xf numFmtId="0" fontId="5" fillId="3" borderId="1" xfId="0" applyFont="1" applyFill="1" applyBorder="1" applyAlignment="1">
      <alignment horizontal="center" vertical="center"/>
    </xf>
    <xf numFmtId="0" fontId="14" fillId="3" borderId="1" xfId="2" applyFont="1" applyFill="1" applyBorder="1" applyAlignment="1">
      <alignment horizontal="center" vertical="center" wrapText="1"/>
    </xf>
    <xf numFmtId="1" fontId="14" fillId="3" borderId="1" xfId="2" applyNumberFormat="1" applyFont="1" applyFill="1" applyBorder="1" applyAlignment="1">
      <alignment horizontal="center" vertical="center" wrapText="1"/>
    </xf>
    <xf numFmtId="0" fontId="12" fillId="8" borderId="7" xfId="0" applyFont="1" applyFill="1" applyBorder="1" applyAlignment="1">
      <alignment vertical="center"/>
    </xf>
    <xf numFmtId="164" fontId="0" fillId="0" borderId="0" xfId="3" applyFont="1"/>
    <xf numFmtId="0" fontId="21" fillId="11" borderId="1" xfId="0" applyFont="1" applyFill="1" applyBorder="1" applyAlignment="1">
      <alignment horizontal="center" vertical="center"/>
    </xf>
    <xf numFmtId="0" fontId="21" fillId="6" borderId="1" xfId="0" applyFont="1" applyFill="1" applyBorder="1" applyAlignment="1">
      <alignment horizontal="center" vertical="center"/>
    </xf>
    <xf numFmtId="164" fontId="21" fillId="6" borderId="1" xfId="3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2" fillId="0" borderId="1" xfId="2" applyFont="1" applyBorder="1" applyAlignment="1">
      <alignment vertical="center"/>
    </xf>
    <xf numFmtId="0" fontId="22" fillId="0" borderId="1" xfId="2" applyFont="1" applyBorder="1" applyAlignment="1">
      <alignment horizontal="center" vertical="center"/>
    </xf>
    <xf numFmtId="1" fontId="22" fillId="0" borderId="1" xfId="2" applyNumberFormat="1" applyFont="1" applyBorder="1" applyAlignment="1">
      <alignment horizontal="center" vertical="center"/>
    </xf>
    <xf numFmtId="168" fontId="22" fillId="3" borderId="1" xfId="1" applyNumberFormat="1" applyFont="1" applyFill="1" applyBorder="1"/>
    <xf numFmtId="164" fontId="22" fillId="0" borderId="1" xfId="2" applyNumberFormat="1" applyFont="1" applyBorder="1" applyAlignment="1">
      <alignment horizontal="center" vertical="center"/>
    </xf>
    <xf numFmtId="164" fontId="22" fillId="0" borderId="1" xfId="3" applyFont="1" applyBorder="1" applyAlignment="1">
      <alignment horizontal="center" vertical="center"/>
    </xf>
    <xf numFmtId="0" fontId="21" fillId="6" borderId="1" xfId="1" applyFont="1" applyFill="1" applyBorder="1" applyAlignment="1">
      <alignment horizontal="center" vertical="center"/>
    </xf>
    <xf numFmtId="164" fontId="22" fillId="2" borderId="8" xfId="1" applyNumberFormat="1" applyFont="1" applyFill="1" applyBorder="1" applyAlignment="1">
      <alignment vertical="center"/>
    </xf>
    <xf numFmtId="0" fontId="21" fillId="0" borderId="1" xfId="1" applyFont="1" applyBorder="1" applyAlignment="1">
      <alignment horizontal="center" vertical="center"/>
    </xf>
    <xf numFmtId="164" fontId="22" fillId="0" borderId="5" xfId="5" applyNumberFormat="1" applyFont="1" applyBorder="1" applyAlignment="1">
      <alignment horizontal="center" vertical="center"/>
    </xf>
    <xf numFmtId="0" fontId="21" fillId="3" borderId="1" xfId="1" applyFont="1" applyFill="1" applyBorder="1" applyAlignment="1">
      <alignment horizontal="center" vertical="center"/>
    </xf>
    <xf numFmtId="164" fontId="21" fillId="3" borderId="1" xfId="5" applyNumberFormat="1" applyFont="1" applyFill="1" applyBorder="1" applyAlignment="1">
      <alignment horizontal="center" vertical="center"/>
    </xf>
    <xf numFmtId="164" fontId="22" fillId="0" borderId="9" xfId="5" applyNumberFormat="1" applyFont="1" applyBorder="1" applyAlignment="1">
      <alignment horizontal="center" vertical="center"/>
    </xf>
    <xf numFmtId="10" fontId="21" fillId="6" borderId="1" xfId="1" applyNumberFormat="1" applyFont="1" applyFill="1" applyBorder="1" applyAlignment="1">
      <alignment horizontal="center" vertical="center"/>
    </xf>
    <xf numFmtId="164" fontId="22" fillId="3" borderId="1" xfId="1" applyNumberFormat="1" applyFont="1" applyFill="1" applyBorder="1" applyAlignment="1">
      <alignment vertical="center"/>
    </xf>
    <xf numFmtId="0" fontId="21" fillId="0" borderId="1" xfId="1" applyFont="1" applyFill="1" applyBorder="1" applyAlignment="1">
      <alignment horizontal="center" vertical="center"/>
    </xf>
    <xf numFmtId="0" fontId="22" fillId="0" borderId="1" xfId="1" applyFont="1" applyBorder="1" applyAlignment="1">
      <alignment horizontal="center"/>
    </xf>
    <xf numFmtId="10" fontId="21" fillId="0" borderId="1" xfId="4" applyNumberFormat="1" applyFont="1" applyBorder="1" applyAlignment="1">
      <alignment vertical="center"/>
    </xf>
    <xf numFmtId="10" fontId="22" fillId="0" borderId="1" xfId="5" applyNumberFormat="1" applyFont="1" applyBorder="1" applyAlignment="1">
      <alignment vertical="center"/>
    </xf>
    <xf numFmtId="164" fontId="22" fillId="0" borderId="1" xfId="5" applyNumberFormat="1" applyFont="1" applyBorder="1" applyAlignment="1">
      <alignment vertical="center"/>
    </xf>
    <xf numFmtId="168" fontId="0" fillId="0" borderId="0" xfId="0" applyNumberFormat="1"/>
    <xf numFmtId="43" fontId="0" fillId="0" borderId="0" xfId="0" applyNumberFormat="1"/>
    <xf numFmtId="168" fontId="0" fillId="0" borderId="0" xfId="0" applyNumberFormat="1" applyAlignment="1"/>
    <xf numFmtId="164" fontId="0" fillId="0" borderId="0" xfId="3" applyFont="1" applyAlignment="1"/>
    <xf numFmtId="44" fontId="0" fillId="0" borderId="0" xfId="0" applyNumberFormat="1"/>
    <xf numFmtId="168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43" fontId="0" fillId="0" borderId="1" xfId="3" applyNumberFormat="1" applyFont="1" applyBorder="1" applyAlignment="1">
      <alignment horizontal="center"/>
    </xf>
    <xf numFmtId="1" fontId="0" fillId="0" borderId="0" xfId="0" applyNumberFormat="1"/>
    <xf numFmtId="1" fontId="5" fillId="0" borderId="0" xfId="0" applyNumberFormat="1" applyFont="1"/>
    <xf numFmtId="1" fontId="5" fillId="0" borderId="0" xfId="0" applyNumberFormat="1" applyFont="1" applyAlignment="1">
      <alignment horizontal="center"/>
    </xf>
    <xf numFmtId="1" fontId="12" fillId="3" borderId="1" xfId="0" applyNumberFormat="1" applyFont="1" applyFill="1" applyBorder="1" applyAlignment="1">
      <alignment horizontal="center" vertical="center"/>
    </xf>
    <xf numFmtId="1" fontId="0" fillId="0" borderId="0" xfId="0" applyNumberFormat="1" applyFont="1"/>
    <xf numFmtId="0" fontId="2" fillId="6" borderId="1" xfId="2" applyFont="1" applyFill="1" applyBorder="1" applyAlignment="1">
      <alignment horizontal="center" vertical="center" wrapText="1"/>
    </xf>
    <xf numFmtId="0" fontId="18" fillId="0" borderId="0" xfId="0" applyFont="1" applyAlignment="1"/>
    <xf numFmtId="1" fontId="12" fillId="10" borderId="1" xfId="0" applyNumberFormat="1" applyFont="1" applyFill="1" applyBorder="1" applyAlignment="1">
      <alignment horizontal="center" vertical="center"/>
    </xf>
    <xf numFmtId="3" fontId="11" fillId="12" borderId="3" xfId="0" applyNumberFormat="1" applyFont="1" applyFill="1" applyBorder="1" applyAlignment="1">
      <alignment horizontal="center"/>
    </xf>
    <xf numFmtId="0" fontId="24" fillId="0" borderId="1" xfId="0" applyFont="1" applyBorder="1"/>
    <xf numFmtId="1" fontId="24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/>
    <xf numFmtId="1" fontId="13" fillId="10" borderId="1" xfId="0" applyNumberFormat="1" applyFont="1" applyFill="1" applyBorder="1" applyAlignment="1">
      <alignment horizontal="center" vertical="center"/>
    </xf>
    <xf numFmtId="0" fontId="11" fillId="12" borderId="1" xfId="0" applyFont="1" applyFill="1" applyBorder="1" applyAlignment="1">
      <alignment horizontal="center" vertical="center"/>
    </xf>
    <xf numFmtId="165" fontId="15" fillId="3" borderId="0" xfId="2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7" fillId="4" borderId="1" xfId="0" applyFont="1" applyFill="1" applyBorder="1" applyAlignment="1">
      <alignment horizontal="center" vertical="center"/>
    </xf>
    <xf numFmtId="0" fontId="19" fillId="13" borderId="1" xfId="2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13" borderId="5" xfId="2" applyFont="1" applyFill="1" applyBorder="1" applyAlignment="1">
      <alignment horizontal="center" vertical="center" wrapText="1"/>
    </xf>
    <xf numFmtId="0" fontId="17" fillId="13" borderId="6" xfId="2" applyFont="1" applyFill="1" applyBorder="1" applyAlignment="1">
      <alignment horizontal="center" vertical="center" wrapText="1"/>
    </xf>
    <xf numFmtId="0" fontId="17" fillId="5" borderId="1" xfId="2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3" fillId="9" borderId="5" xfId="0" applyFont="1" applyFill="1" applyBorder="1" applyAlignment="1">
      <alignment horizontal="center" vertical="center"/>
    </xf>
    <xf numFmtId="0" fontId="13" fillId="9" borderId="7" xfId="0" applyFont="1" applyFill="1" applyBorder="1" applyAlignment="1">
      <alignment horizontal="center" vertical="center"/>
    </xf>
    <xf numFmtId="0" fontId="13" fillId="9" borderId="6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17" fillId="13" borderId="1" xfId="2" applyFont="1" applyFill="1" applyBorder="1" applyAlignment="1">
      <alignment horizontal="center" vertical="center" wrapText="1"/>
    </xf>
    <xf numFmtId="0" fontId="9" fillId="13" borderId="1" xfId="2" applyFont="1" applyFill="1" applyBorder="1" applyAlignment="1">
      <alignment horizontal="center" vertical="center" wrapText="1"/>
    </xf>
    <xf numFmtId="167" fontId="20" fillId="3" borderId="5" xfId="3" applyNumberFormat="1" applyFont="1" applyFill="1" applyBorder="1" applyAlignment="1">
      <alignment horizontal="center" vertical="center" wrapText="1"/>
    </xf>
    <xf numFmtId="167" fontId="20" fillId="3" borderId="6" xfId="3" applyNumberFormat="1" applyFont="1" applyFill="1" applyBorder="1" applyAlignment="1">
      <alignment horizontal="center" vertical="center" wrapText="1"/>
    </xf>
    <xf numFmtId="0" fontId="17" fillId="5" borderId="5" xfId="2" applyFont="1" applyFill="1" applyBorder="1" applyAlignment="1">
      <alignment horizontal="center" vertical="center" wrapText="1"/>
    </xf>
    <xf numFmtId="0" fontId="17" fillId="5" borderId="6" xfId="2" applyFont="1" applyFill="1" applyBorder="1" applyAlignment="1">
      <alignment horizontal="center" vertical="center" wrapText="1"/>
    </xf>
    <xf numFmtId="0" fontId="20" fillId="3" borderId="5" xfId="2" applyFont="1" applyFill="1" applyBorder="1" applyAlignment="1">
      <alignment horizontal="center" vertical="center" wrapText="1"/>
    </xf>
    <xf numFmtId="0" fontId="20" fillId="3" borderId="6" xfId="2" applyFont="1" applyFill="1" applyBorder="1" applyAlignment="1">
      <alignment horizontal="center" vertical="center" wrapText="1"/>
    </xf>
    <xf numFmtId="166" fontId="9" fillId="3" borderId="5" xfId="2" applyNumberFormat="1" applyFont="1" applyFill="1" applyBorder="1" applyAlignment="1">
      <alignment horizontal="center" vertical="center" wrapText="1"/>
    </xf>
    <xf numFmtId="166" fontId="9" fillId="3" borderId="6" xfId="2" applyNumberFormat="1" applyFont="1" applyFill="1" applyBorder="1" applyAlignment="1">
      <alignment horizontal="center" vertical="center" wrapText="1"/>
    </xf>
    <xf numFmtId="0" fontId="6" fillId="3" borderId="5" xfId="2" applyFont="1" applyFill="1" applyBorder="1" applyAlignment="1">
      <alignment horizontal="center" vertical="center" wrapText="1"/>
    </xf>
    <xf numFmtId="0" fontId="6" fillId="3" borderId="6" xfId="2" applyFont="1" applyFill="1" applyBorder="1" applyAlignment="1">
      <alignment horizontal="center" vertical="center" wrapText="1"/>
    </xf>
    <xf numFmtId="167" fontId="5" fillId="6" borderId="5" xfId="0" applyNumberFormat="1" applyFont="1" applyFill="1" applyBorder="1" applyAlignment="1">
      <alignment horizontal="center" vertical="center"/>
    </xf>
    <xf numFmtId="167" fontId="5" fillId="6" borderId="6" xfId="0" applyNumberFormat="1" applyFont="1" applyFill="1" applyBorder="1" applyAlignment="1">
      <alignment horizontal="center" vertical="center"/>
    </xf>
    <xf numFmtId="0" fontId="8" fillId="5" borderId="1" xfId="2" applyFont="1" applyFill="1" applyBorder="1" applyAlignment="1">
      <alignment horizontal="center" vertical="center" wrapText="1"/>
    </xf>
    <xf numFmtId="0" fontId="12" fillId="8" borderId="1" xfId="0" applyFont="1" applyFill="1" applyBorder="1" applyAlignment="1">
      <alignment horizontal="center" vertical="center"/>
    </xf>
    <xf numFmtId="0" fontId="2" fillId="5" borderId="1" xfId="2" applyFont="1" applyFill="1" applyBorder="1" applyAlignment="1">
      <alignment horizontal="center" vertical="center" wrapText="1"/>
    </xf>
    <xf numFmtId="0" fontId="21" fillId="6" borderId="1" xfId="0" applyFont="1" applyFill="1" applyBorder="1" applyAlignment="1">
      <alignment horizontal="center" vertical="center"/>
    </xf>
    <xf numFmtId="10" fontId="23" fillId="0" borderId="1" xfId="4" applyNumberFormat="1" applyFont="1" applyBorder="1" applyAlignment="1">
      <alignment horizontal="center" vertical="center"/>
    </xf>
    <xf numFmtId="0" fontId="21" fillId="11" borderId="1" xfId="1" applyFont="1" applyFill="1" applyBorder="1" applyAlignment="1">
      <alignment horizontal="center" vertical="center"/>
    </xf>
    <xf numFmtId="164" fontId="22" fillId="2" borderId="1" xfId="5" applyNumberFormat="1" applyFont="1" applyFill="1" applyBorder="1" applyAlignment="1">
      <alignment horizontal="center" vertical="center"/>
    </xf>
    <xf numFmtId="0" fontId="21" fillId="6" borderId="1" xfId="1" applyFont="1" applyFill="1" applyBorder="1" applyAlignment="1">
      <alignment horizontal="center" vertical="center"/>
    </xf>
    <xf numFmtId="0" fontId="21" fillId="0" borderId="1" xfId="1" applyFont="1" applyBorder="1" applyAlignment="1">
      <alignment horizontal="center" vertical="center"/>
    </xf>
    <xf numFmtId="164" fontId="21" fillId="0" borderId="1" xfId="1" applyNumberFormat="1" applyFont="1" applyBorder="1" applyAlignment="1">
      <alignment horizontal="center" vertical="center"/>
    </xf>
    <xf numFmtId="164" fontId="21" fillId="0" borderId="1" xfId="5" applyNumberFormat="1" applyFont="1" applyBorder="1" applyAlignment="1">
      <alignment horizontal="center" vertical="center"/>
    </xf>
    <xf numFmtId="10" fontId="23" fillId="0" borderId="1" xfId="4" applyNumberFormat="1" applyFont="1" applyBorder="1" applyAlignment="1">
      <alignment horizontal="center"/>
    </xf>
    <xf numFmtId="10" fontId="21" fillId="0" borderId="1" xfId="1" applyNumberFormat="1" applyFont="1" applyBorder="1" applyAlignment="1">
      <alignment horizontal="center" vertical="center"/>
    </xf>
    <xf numFmtId="168" fontId="0" fillId="0" borderId="2" xfId="0" applyNumberFormat="1" applyBorder="1" applyAlignment="1">
      <alignment horizontal="center" vertical="center"/>
    </xf>
    <xf numFmtId="168" fontId="0" fillId="0" borderId="4" xfId="0" applyNumberFormat="1" applyBorder="1" applyAlignment="1">
      <alignment horizontal="center" vertical="center"/>
    </xf>
    <xf numFmtId="168" fontId="0" fillId="0" borderId="3" xfId="0" applyNumberFormat="1" applyBorder="1" applyAlignment="1">
      <alignment horizontal="center" vertical="center"/>
    </xf>
  </cellXfs>
  <cellStyles count="6">
    <cellStyle name="Moeda" xfId="3" builtinId="4"/>
    <cellStyle name="Moeda 3" xfId="5"/>
    <cellStyle name="Normal" xfId="0" builtinId="0"/>
    <cellStyle name="Normal 2" xfId="1"/>
    <cellStyle name="Normal 2 2" xfId="2"/>
    <cellStyle name="Porcentagem 2" xfId="4"/>
  </cellStyles>
  <dxfs count="0"/>
  <tableStyles count="0" defaultTableStyle="TableStyleMedium9" defaultPivotStyle="PivotStyleLight16"/>
  <colors>
    <mruColors>
      <color rgb="FF05C0FB"/>
      <color rgb="FF5BA592"/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demetro\arquivos\DAD\ADM-ADSA\PROJETOS%20B&#193;SICOS\2021\Limpeza\Processo%20Or&#231;amento\Custo%20M&#227;o%20de%20Obra%20-%20Planilha%20de%20Composi&#231;&#227;o%20de%20Custo%20-%20Estimativa%20de%20valores%20CONTA%20VINCULADA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usto contratação"/>
      <sheetName val="servente diurno 44h"/>
      <sheetName val="servente diurno 44h seg-sab"/>
      <sheetName val="servente diurno 44h Insalubrida"/>
      <sheetName val="servente diurno 44h Periculosid"/>
      <sheetName val="Encarregado diurno 44h"/>
      <sheetName val="servente noturno 44h"/>
      <sheetName val="Encarregado noturno 44h"/>
      <sheetName val="Copeira 44h"/>
      <sheetName val="Jardineiro 44h"/>
      <sheetName val="Recepcionista 44h"/>
      <sheetName val="Dias"/>
      <sheetName val="Uniformes"/>
      <sheetName val="Conta Vinculada 01"/>
      <sheetName val="Conta Vinculada 02"/>
      <sheetName val="Valor posto + Tributos"/>
      <sheetName val="Plan1"/>
      <sheetName val="Plan2"/>
    </sheetNames>
    <sheetDataSet>
      <sheetData sheetId="0">
        <row r="14">
          <cell r="F14">
            <v>3290.75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C2:O75"/>
  <sheetViews>
    <sheetView tabSelected="1" topLeftCell="B1" zoomScale="85" zoomScaleNormal="85" workbookViewId="0">
      <pane ySplit="11" topLeftCell="A30" activePane="bottomLeft" state="frozen"/>
      <selection activeCell="B1" sqref="B1"/>
      <selection pane="bottomLeft" activeCell="O31" sqref="O31"/>
    </sheetView>
  </sheetViews>
  <sheetFormatPr defaultRowHeight="15"/>
  <cols>
    <col min="3" max="3" width="34.42578125" customWidth="1"/>
    <col min="4" max="7" width="19.42578125" customWidth="1"/>
    <col min="8" max="8" width="23.5703125" customWidth="1"/>
    <col min="9" max="10" width="19.140625" customWidth="1"/>
    <col min="11" max="11" width="2.140625" customWidth="1"/>
  </cols>
  <sheetData>
    <row r="2" spans="3:15" s="1" customFormat="1"/>
    <row r="3" spans="3:15" s="1" customFormat="1"/>
    <row r="5" spans="3:15" ht="18.75" customHeight="1">
      <c r="C5" s="75" t="s">
        <v>85</v>
      </c>
      <c r="D5" s="75"/>
      <c r="E5" s="75"/>
      <c r="F5" s="75"/>
      <c r="G5" s="75"/>
      <c r="H5" s="75"/>
      <c r="I5" s="75"/>
      <c r="J5" s="75"/>
    </row>
    <row r="6" spans="3:15">
      <c r="C6" s="18"/>
      <c r="D6" s="18"/>
      <c r="E6" s="18"/>
      <c r="F6" s="18"/>
      <c r="G6" s="18"/>
      <c r="H6" s="18"/>
      <c r="I6" s="18"/>
      <c r="J6" s="18"/>
    </row>
    <row r="7" spans="3:15" ht="17.25">
      <c r="C7" s="79" t="s">
        <v>31</v>
      </c>
      <c r="D7" s="79"/>
      <c r="E7" s="79"/>
      <c r="F7" s="79"/>
      <c r="G7" s="79"/>
      <c r="H7" s="79"/>
      <c r="I7" s="79"/>
      <c r="J7" s="79"/>
    </row>
    <row r="8" spans="3:15">
      <c r="C8" s="18"/>
      <c r="D8" s="18"/>
      <c r="E8" s="18"/>
      <c r="F8" s="18"/>
      <c r="G8" s="18"/>
      <c r="H8" s="18"/>
      <c r="I8" s="18"/>
      <c r="J8" s="18"/>
    </row>
    <row r="9" spans="3:15" s="1" customFormat="1" ht="15.75">
      <c r="C9" s="83" t="s">
        <v>30</v>
      </c>
      <c r="D9" s="83"/>
      <c r="E9" s="83"/>
      <c r="F9" s="83"/>
      <c r="G9" s="83"/>
      <c r="H9" s="83"/>
      <c r="I9" s="83"/>
      <c r="J9" s="83"/>
    </row>
    <row r="10" spans="3:15">
      <c r="C10" s="18"/>
      <c r="D10" s="18"/>
      <c r="E10" s="18"/>
      <c r="F10" s="18"/>
      <c r="G10" s="18"/>
      <c r="H10" s="18"/>
      <c r="I10" s="18"/>
      <c r="J10" s="18"/>
      <c r="N10" s="74" t="s">
        <v>88</v>
      </c>
      <c r="O10" s="74"/>
    </row>
    <row r="11" spans="3:15" s="1" customFormat="1">
      <c r="C11" s="18"/>
      <c r="D11" s="18"/>
      <c r="E11" s="18"/>
      <c r="F11" s="18"/>
      <c r="G11" s="18"/>
      <c r="H11" s="18"/>
      <c r="I11" s="18"/>
      <c r="J11" s="18"/>
    </row>
    <row r="12" spans="3:15" ht="18" customHeight="1">
      <c r="C12" s="77" t="s">
        <v>12</v>
      </c>
      <c r="D12" s="77"/>
      <c r="E12" s="77"/>
      <c r="F12" s="77"/>
      <c r="G12" s="77"/>
      <c r="H12" s="77"/>
      <c r="I12" s="77"/>
      <c r="J12" s="77"/>
    </row>
    <row r="13" spans="3:15" s="1" customFormat="1" ht="18" customHeight="1">
      <c r="C13" s="78" t="s">
        <v>14</v>
      </c>
      <c r="D13" s="78" t="s">
        <v>1</v>
      </c>
      <c r="E13" s="78" t="s">
        <v>15</v>
      </c>
      <c r="F13" s="78" t="s">
        <v>16</v>
      </c>
      <c r="G13" s="80" t="s">
        <v>7</v>
      </c>
      <c r="H13" s="81"/>
      <c r="I13" s="82" t="s">
        <v>8</v>
      </c>
      <c r="J13" s="82"/>
    </row>
    <row r="14" spans="3:15" ht="18" customHeight="1">
      <c r="C14" s="78"/>
      <c r="D14" s="78"/>
      <c r="E14" s="78"/>
      <c r="F14" s="78"/>
      <c r="G14" s="80" t="s">
        <v>6</v>
      </c>
      <c r="H14" s="81"/>
      <c r="I14" s="102" t="s">
        <v>6</v>
      </c>
      <c r="J14" s="103"/>
    </row>
    <row r="15" spans="3:15" ht="18" customHeight="1">
      <c r="C15" s="16" t="s">
        <v>17</v>
      </c>
      <c r="D15" s="20">
        <f>227+94.76</f>
        <v>321.76</v>
      </c>
      <c r="E15" s="21">
        <v>2</v>
      </c>
      <c r="F15" s="21">
        <f>D15*E15</f>
        <v>643.52</v>
      </c>
      <c r="G15" s="104" t="e">
        <f>F39</f>
        <v>#VALUE!</v>
      </c>
      <c r="H15" s="105"/>
      <c r="I15" s="100" t="e">
        <f>G15*F15</f>
        <v>#VALUE!</v>
      </c>
      <c r="J15" s="101"/>
    </row>
    <row r="16" spans="3:15" ht="18" customHeight="1">
      <c r="C16" s="16" t="s">
        <v>18</v>
      </c>
      <c r="D16" s="20">
        <v>227</v>
      </c>
      <c r="E16" s="21">
        <v>12</v>
      </c>
      <c r="F16" s="21">
        <f>D16*E16</f>
        <v>2724</v>
      </c>
      <c r="G16" s="104" t="e">
        <f>J39</f>
        <v>#VALUE!</v>
      </c>
      <c r="H16" s="105"/>
      <c r="I16" s="100" t="e">
        <f>G16*F16</f>
        <v>#VALUE!</v>
      </c>
      <c r="J16" s="101"/>
    </row>
    <row r="17" spans="3:15" ht="18" customHeight="1">
      <c r="C17" s="16" t="s">
        <v>19</v>
      </c>
      <c r="D17" s="20">
        <f>227+94.76</f>
        <v>321.76</v>
      </c>
      <c r="E17" s="21">
        <v>1</v>
      </c>
      <c r="F17" s="21">
        <f>D17*E17</f>
        <v>321.76</v>
      </c>
      <c r="G17" s="104" t="e">
        <f>F49</f>
        <v>#VALUE!</v>
      </c>
      <c r="H17" s="105"/>
      <c r="I17" s="100" t="e">
        <f>G17*F17</f>
        <v>#VALUE!</v>
      </c>
      <c r="J17" s="101"/>
    </row>
    <row r="18" spans="3:15">
      <c r="C18" s="18"/>
      <c r="D18" s="18"/>
      <c r="E18" s="18"/>
      <c r="F18" s="18"/>
      <c r="G18" s="18"/>
      <c r="H18" s="18"/>
      <c r="I18" s="18"/>
      <c r="J18" s="18"/>
    </row>
    <row r="19" spans="3:15" ht="21.75" customHeight="1">
      <c r="C19" s="8"/>
      <c r="D19" s="18"/>
      <c r="E19" s="18"/>
      <c r="F19" s="18"/>
      <c r="G19" s="18"/>
      <c r="H19" s="23" t="s">
        <v>29</v>
      </c>
      <c r="I19" s="110" t="e">
        <f>SUM(I15:J17)</f>
        <v>#VALUE!</v>
      </c>
      <c r="J19" s="111"/>
    </row>
    <row r="20" spans="3:15">
      <c r="C20" s="18"/>
      <c r="D20" s="18"/>
      <c r="E20" s="18"/>
      <c r="F20" s="18"/>
      <c r="G20" s="18"/>
      <c r="H20" s="18"/>
      <c r="I20" s="18"/>
      <c r="J20" s="18"/>
    </row>
    <row r="21" spans="3:15">
      <c r="C21" s="18"/>
      <c r="D21" s="18"/>
      <c r="E21" s="18"/>
      <c r="F21" s="18"/>
      <c r="G21" s="18"/>
      <c r="H21" s="18"/>
      <c r="I21" s="18"/>
      <c r="J21" s="18"/>
    </row>
    <row r="22" spans="3:15">
      <c r="C22" s="18"/>
      <c r="D22" s="18"/>
      <c r="E22" s="18"/>
      <c r="F22" s="18"/>
      <c r="G22" s="18"/>
      <c r="H22" s="18"/>
      <c r="I22" s="18"/>
      <c r="J22" s="18"/>
    </row>
    <row r="23" spans="3:15">
      <c r="C23" s="18"/>
      <c r="D23" s="18"/>
      <c r="E23" s="18"/>
      <c r="F23" s="18"/>
      <c r="G23" s="18"/>
      <c r="H23" s="18"/>
      <c r="I23" s="18"/>
      <c r="J23" s="18"/>
      <c r="O23">
        <v>8</v>
      </c>
    </row>
    <row r="24" spans="3:15">
      <c r="C24" s="18"/>
      <c r="D24" s="18"/>
      <c r="E24" s="18"/>
      <c r="F24" s="18"/>
      <c r="G24" s="18"/>
      <c r="H24" s="18"/>
      <c r="I24" s="18"/>
      <c r="J24" s="18"/>
    </row>
    <row r="25" spans="3:15" s="1" customFormat="1" ht="18" customHeight="1">
      <c r="C25" s="77" t="s">
        <v>9</v>
      </c>
      <c r="D25" s="77"/>
      <c r="E25" s="77"/>
      <c r="F25" s="77"/>
      <c r="G25" s="77"/>
      <c r="H25" s="77"/>
      <c r="I25" s="77"/>
      <c r="J25" s="77"/>
    </row>
    <row r="26" spans="3:15" s="1" customFormat="1" ht="18" customHeight="1">
      <c r="C26" s="78" t="s">
        <v>14</v>
      </c>
      <c r="D26" s="78" t="s">
        <v>1</v>
      </c>
      <c r="E26" s="78" t="s">
        <v>15</v>
      </c>
      <c r="F26" s="78" t="s">
        <v>16</v>
      </c>
      <c r="G26" s="80" t="s">
        <v>7</v>
      </c>
      <c r="H26" s="81"/>
      <c r="I26" s="82" t="s">
        <v>8</v>
      </c>
      <c r="J26" s="82"/>
    </row>
    <row r="27" spans="3:15" s="1" customFormat="1" ht="18" customHeight="1">
      <c r="C27" s="78"/>
      <c r="D27" s="78"/>
      <c r="E27" s="78"/>
      <c r="F27" s="78"/>
      <c r="G27" s="80" t="s">
        <v>6</v>
      </c>
      <c r="H27" s="81"/>
      <c r="I27" s="102" t="s">
        <v>6</v>
      </c>
      <c r="J27" s="103"/>
    </row>
    <row r="28" spans="3:15" s="1" customFormat="1" ht="18" customHeight="1">
      <c r="C28" s="16" t="s">
        <v>26</v>
      </c>
      <c r="D28" s="20">
        <v>227</v>
      </c>
      <c r="E28" s="21">
        <v>0</v>
      </c>
      <c r="F28" s="21">
        <f>D28*E28</f>
        <v>0</v>
      </c>
      <c r="G28" s="104" t="e">
        <f>F39</f>
        <v>#VALUE!</v>
      </c>
      <c r="H28" s="105"/>
      <c r="I28" s="100" t="e">
        <f>G28*F28</f>
        <v>#VALUE!</v>
      </c>
      <c r="J28" s="101"/>
    </row>
    <row r="29" spans="3:15" s="1" customFormat="1" ht="18" customHeight="1">
      <c r="C29" s="16" t="s">
        <v>27</v>
      </c>
      <c r="D29" s="20">
        <v>227</v>
      </c>
      <c r="E29" s="21">
        <v>16</v>
      </c>
      <c r="F29" s="21">
        <f>D29*E29</f>
        <v>3632</v>
      </c>
      <c r="G29" s="104" t="e">
        <f>J39</f>
        <v>#VALUE!</v>
      </c>
      <c r="H29" s="105"/>
      <c r="I29" s="100" t="e">
        <f>G29*F29</f>
        <v>#VALUE!</v>
      </c>
      <c r="J29" s="101"/>
    </row>
    <row r="30" spans="3:15" s="1" customFormat="1" ht="18" customHeight="1">
      <c r="C30" s="16" t="s">
        <v>28</v>
      </c>
      <c r="D30" s="20">
        <v>227</v>
      </c>
      <c r="E30" s="21">
        <v>0</v>
      </c>
      <c r="F30" s="21">
        <f>D30*E30</f>
        <v>0</v>
      </c>
      <c r="G30" s="104" t="e">
        <f>F49</f>
        <v>#VALUE!</v>
      </c>
      <c r="H30" s="105"/>
      <c r="I30" s="100" t="e">
        <f>G30*F30</f>
        <v>#VALUE!</v>
      </c>
      <c r="J30" s="101"/>
    </row>
    <row r="31" spans="3:15" s="1" customFormat="1">
      <c r="C31" s="18"/>
      <c r="D31" s="18"/>
      <c r="E31" s="18"/>
      <c r="F31" s="18"/>
      <c r="G31" s="18"/>
      <c r="H31" s="18"/>
      <c r="I31" s="18"/>
      <c r="J31" s="18"/>
    </row>
    <row r="32" spans="3:15" s="1" customFormat="1" ht="18.75" customHeight="1">
      <c r="C32" s="8"/>
      <c r="D32" s="18"/>
      <c r="E32" s="18"/>
      <c r="F32" s="18"/>
      <c r="G32" s="18"/>
      <c r="H32" s="23" t="s">
        <v>29</v>
      </c>
      <c r="I32" s="110" t="e">
        <f>SUM(I28:J30)</f>
        <v>#VALUE!</v>
      </c>
      <c r="J32" s="111"/>
    </row>
    <row r="33" spans="3:10">
      <c r="C33" s="18"/>
      <c r="D33" s="18"/>
      <c r="E33" s="18"/>
      <c r="F33" s="18"/>
      <c r="G33" s="18"/>
      <c r="H33" s="18"/>
      <c r="I33" s="18"/>
      <c r="J33" s="18"/>
    </row>
    <row r="34" spans="3:10">
      <c r="C34" s="18"/>
      <c r="D34" s="76"/>
      <c r="E34" s="76"/>
      <c r="F34" s="76"/>
      <c r="G34" s="76"/>
      <c r="H34" s="76"/>
      <c r="I34" s="18"/>
      <c r="J34" s="18"/>
    </row>
    <row r="35" spans="3:10">
      <c r="C35" s="18"/>
      <c r="D35" s="18"/>
      <c r="E35" s="18"/>
      <c r="F35" s="18"/>
      <c r="G35" s="18"/>
      <c r="H35" s="18"/>
      <c r="I35" s="18"/>
      <c r="J35" s="18"/>
    </row>
    <row r="36" spans="3:10">
      <c r="C36" s="18"/>
      <c r="D36" s="7"/>
      <c r="E36" s="93" t="s">
        <v>20</v>
      </c>
      <c r="F36" s="93"/>
      <c r="G36" s="18"/>
      <c r="H36" s="7"/>
      <c r="I36" s="84" t="s">
        <v>21</v>
      </c>
      <c r="J36" s="84"/>
    </row>
    <row r="37" spans="3:10">
      <c r="C37" s="18"/>
      <c r="D37" s="85" t="s">
        <v>2</v>
      </c>
      <c r="E37" s="89" t="s">
        <v>3</v>
      </c>
      <c r="F37" s="90"/>
      <c r="G37" s="18"/>
      <c r="H37" s="85" t="s">
        <v>2</v>
      </c>
      <c r="I37" s="89" t="s">
        <v>3</v>
      </c>
      <c r="J37" s="90"/>
    </row>
    <row r="38" spans="3:10">
      <c r="C38" s="18"/>
      <c r="D38" s="86"/>
      <c r="E38" s="91" t="s">
        <v>86</v>
      </c>
      <c r="F38" s="92"/>
      <c r="G38" s="18"/>
      <c r="H38" s="86"/>
      <c r="I38" s="91" t="s">
        <v>86</v>
      </c>
      <c r="J38" s="92"/>
    </row>
    <row r="39" spans="3:10">
      <c r="C39" s="18"/>
      <c r="D39" s="85" t="s">
        <v>6</v>
      </c>
      <c r="E39" s="4" t="s">
        <v>5</v>
      </c>
      <c r="F39" s="87" t="e">
        <f>1/E40</f>
        <v>#VALUE!</v>
      </c>
      <c r="G39" s="18"/>
      <c r="H39" s="85" t="s">
        <v>6</v>
      </c>
      <c r="I39" s="4" t="s">
        <v>5</v>
      </c>
      <c r="J39" s="87" t="e">
        <f>1/I40</f>
        <v>#VALUE!</v>
      </c>
    </row>
    <row r="40" spans="3:10">
      <c r="C40" s="18"/>
      <c r="D40" s="86"/>
      <c r="E40" s="68" t="s">
        <v>87</v>
      </c>
      <c r="F40" s="88"/>
      <c r="G40" s="18"/>
      <c r="H40" s="86"/>
      <c r="I40" s="68" t="s">
        <v>87</v>
      </c>
      <c r="J40" s="88"/>
    </row>
    <row r="41" spans="3:10">
      <c r="C41" s="18"/>
      <c r="D41" s="18"/>
      <c r="E41" s="18"/>
      <c r="F41" s="18"/>
      <c r="G41" s="18"/>
      <c r="H41" s="18"/>
      <c r="I41" s="18"/>
      <c r="J41" s="18"/>
    </row>
    <row r="42" spans="3:10">
      <c r="C42" s="18"/>
      <c r="D42" s="18"/>
      <c r="E42" s="18"/>
      <c r="F42" s="18"/>
      <c r="G42" s="18"/>
      <c r="H42" s="18"/>
      <c r="I42" s="18"/>
      <c r="J42" s="18"/>
    </row>
    <row r="43" spans="3:10">
      <c r="C43" s="18"/>
      <c r="D43" s="18"/>
      <c r="E43" s="18"/>
      <c r="F43" s="18"/>
      <c r="G43" s="18"/>
      <c r="H43" s="18"/>
      <c r="I43" s="18"/>
      <c r="J43" s="18"/>
    </row>
    <row r="44" spans="3:10">
      <c r="C44" s="18"/>
      <c r="D44" s="22"/>
      <c r="E44" s="22"/>
      <c r="F44" s="22"/>
      <c r="G44" s="18"/>
      <c r="H44" s="18"/>
      <c r="I44" s="18"/>
      <c r="J44" s="18"/>
    </row>
    <row r="45" spans="3:10">
      <c r="C45" s="18"/>
      <c r="D45" s="18"/>
      <c r="E45" s="18"/>
      <c r="F45" s="18"/>
      <c r="G45" s="18"/>
      <c r="H45" s="18"/>
      <c r="I45" s="18"/>
      <c r="J45" s="18"/>
    </row>
    <row r="46" spans="3:10" ht="15" customHeight="1">
      <c r="C46" s="18"/>
      <c r="D46" s="7"/>
      <c r="E46" s="84" t="s">
        <v>22</v>
      </c>
      <c r="F46" s="84"/>
      <c r="G46" s="18"/>
      <c r="H46" s="18"/>
      <c r="I46" s="18"/>
      <c r="J46" s="18"/>
    </row>
    <row r="47" spans="3:10">
      <c r="C47" s="18"/>
      <c r="D47" s="85" t="s">
        <v>2</v>
      </c>
      <c r="E47" s="89" t="s">
        <v>3</v>
      </c>
      <c r="F47" s="90"/>
      <c r="G47" s="18"/>
      <c r="H47" s="18"/>
      <c r="I47" s="18"/>
      <c r="J47" s="18"/>
    </row>
    <row r="48" spans="3:10">
      <c r="C48" s="18"/>
      <c r="D48" s="86"/>
      <c r="E48" s="91" t="s">
        <v>86</v>
      </c>
      <c r="F48" s="92"/>
      <c r="G48" s="18"/>
      <c r="H48" s="18"/>
      <c r="I48" s="18"/>
      <c r="J48" s="18"/>
    </row>
    <row r="49" spans="3:10">
      <c r="C49" s="18"/>
      <c r="D49" s="85" t="s">
        <v>6</v>
      </c>
      <c r="E49" s="4" t="s">
        <v>5</v>
      </c>
      <c r="F49" s="87" t="e">
        <f>1/E50</f>
        <v>#VALUE!</v>
      </c>
      <c r="G49" s="18"/>
      <c r="H49" s="18"/>
      <c r="I49" s="18"/>
      <c r="J49" s="18"/>
    </row>
    <row r="50" spans="3:10">
      <c r="C50" s="18"/>
      <c r="D50" s="86"/>
      <c r="E50" s="68" t="s">
        <v>87</v>
      </c>
      <c r="F50" s="88"/>
      <c r="G50" s="18"/>
      <c r="H50" s="18"/>
      <c r="I50" s="18"/>
      <c r="J50" s="18"/>
    </row>
    <row r="51" spans="3:10">
      <c r="C51" s="18"/>
      <c r="D51" s="18"/>
      <c r="E51" s="18"/>
      <c r="F51" s="18"/>
      <c r="G51" s="18"/>
      <c r="H51" s="18"/>
      <c r="I51" s="18"/>
      <c r="J51" s="18"/>
    </row>
    <row r="52" spans="3:10">
      <c r="C52" s="18"/>
      <c r="D52" s="18"/>
      <c r="E52" s="18"/>
      <c r="F52" s="18"/>
      <c r="G52" s="18"/>
      <c r="H52" s="18"/>
      <c r="I52" s="18"/>
      <c r="J52" s="18"/>
    </row>
    <row r="53" spans="3:10">
      <c r="C53" s="18"/>
      <c r="D53" s="22"/>
      <c r="E53" s="22"/>
      <c r="F53" s="22"/>
      <c r="G53" s="18"/>
      <c r="H53" s="18"/>
      <c r="I53" s="18"/>
      <c r="J53" s="18"/>
    </row>
    <row r="54" spans="3:10">
      <c r="C54" s="97" t="s">
        <v>84</v>
      </c>
      <c r="D54" s="97"/>
      <c r="E54" s="97"/>
      <c r="F54" s="97"/>
      <c r="G54" s="97"/>
      <c r="H54" s="97"/>
      <c r="I54" s="18"/>
      <c r="J54" s="18"/>
    </row>
    <row r="55" spans="3:10">
      <c r="C55" s="18"/>
      <c r="D55" s="18"/>
      <c r="E55" s="18"/>
      <c r="F55" s="18"/>
      <c r="G55" s="18"/>
      <c r="H55" s="18"/>
      <c r="I55" s="18"/>
      <c r="J55" s="18"/>
    </row>
    <row r="56" spans="3:10" ht="18.75" customHeight="1">
      <c r="C56" s="94" t="s">
        <v>12</v>
      </c>
      <c r="D56" s="95"/>
      <c r="E56" s="95"/>
      <c r="F56" s="95"/>
      <c r="G56" s="95"/>
      <c r="H56" s="96"/>
      <c r="J56" s="18"/>
    </row>
    <row r="57" spans="3:10" ht="18.75" customHeight="1">
      <c r="C57" s="99" t="s">
        <v>0</v>
      </c>
      <c r="D57" s="98" t="s">
        <v>1</v>
      </c>
      <c r="E57" s="98" t="s">
        <v>7</v>
      </c>
      <c r="F57" s="98"/>
      <c r="G57" s="98" t="s">
        <v>8</v>
      </c>
      <c r="H57" s="98"/>
      <c r="I57" s="18"/>
    </row>
    <row r="58" spans="3:10" ht="18.75" customHeight="1">
      <c r="C58" s="99"/>
      <c r="D58" s="98"/>
      <c r="E58" s="80" t="s">
        <v>6</v>
      </c>
      <c r="F58" s="81"/>
      <c r="G58" s="80" t="s">
        <v>6</v>
      </c>
      <c r="H58" s="81"/>
      <c r="I58" s="18"/>
    </row>
    <row r="59" spans="3:10" ht="18.75" customHeight="1">
      <c r="C59" s="15" t="s">
        <v>83</v>
      </c>
      <c r="D59" s="15">
        <f>491.32</f>
        <v>491.32</v>
      </c>
      <c r="E59" s="108" t="e">
        <f>F74</f>
        <v>#VALUE!</v>
      </c>
      <c r="F59" s="109"/>
      <c r="G59" s="106" t="e">
        <f>E59*D59</f>
        <v>#VALUE!</v>
      </c>
      <c r="H59" s="107"/>
      <c r="I59" s="18"/>
    </row>
    <row r="60" spans="3:10">
      <c r="C60" s="18"/>
      <c r="D60" s="18"/>
      <c r="E60" s="18"/>
      <c r="F60" s="18"/>
      <c r="G60" s="18"/>
      <c r="H60" s="18"/>
      <c r="I60" s="18"/>
      <c r="J60" s="18"/>
    </row>
    <row r="61" spans="3:10">
      <c r="C61" s="18"/>
      <c r="D61" s="18"/>
      <c r="E61" s="18"/>
      <c r="F61" s="18"/>
      <c r="G61" s="18"/>
      <c r="H61" s="18"/>
      <c r="I61" s="18"/>
      <c r="J61" s="18"/>
    </row>
    <row r="62" spans="3:10">
      <c r="C62" s="18"/>
      <c r="D62" s="18"/>
      <c r="E62" s="18"/>
      <c r="F62" s="18"/>
      <c r="G62" s="18"/>
      <c r="H62" s="18"/>
      <c r="I62" s="18"/>
      <c r="J62" s="18"/>
    </row>
    <row r="63" spans="3:10">
      <c r="C63" s="18"/>
      <c r="D63" s="18"/>
      <c r="E63" s="18"/>
      <c r="F63" s="18"/>
      <c r="G63" s="18"/>
      <c r="H63" s="18"/>
      <c r="I63" s="18"/>
      <c r="J63" s="18"/>
    </row>
    <row r="64" spans="3:10" ht="18.75" customHeight="1">
      <c r="C64" s="94" t="s">
        <v>9</v>
      </c>
      <c r="D64" s="95"/>
      <c r="E64" s="95"/>
      <c r="F64" s="95"/>
      <c r="G64" s="95"/>
      <c r="H64" s="96"/>
      <c r="I64" s="18"/>
      <c r="J64" s="18"/>
    </row>
    <row r="65" spans="3:10" ht="18.75" customHeight="1">
      <c r="C65" s="99" t="s">
        <v>0</v>
      </c>
      <c r="D65" s="98" t="s">
        <v>1</v>
      </c>
      <c r="E65" s="98" t="s">
        <v>7</v>
      </c>
      <c r="F65" s="98"/>
      <c r="G65" s="98" t="s">
        <v>8</v>
      </c>
      <c r="H65" s="98"/>
      <c r="I65" s="18"/>
      <c r="J65" s="18"/>
    </row>
    <row r="66" spans="3:10" ht="18.75" customHeight="1">
      <c r="C66" s="99"/>
      <c r="D66" s="98"/>
      <c r="E66" s="80" t="s">
        <v>6</v>
      </c>
      <c r="F66" s="81"/>
      <c r="G66" s="80" t="s">
        <v>6</v>
      </c>
      <c r="H66" s="81"/>
      <c r="I66" s="18"/>
      <c r="J66" s="18"/>
    </row>
    <row r="67" spans="3:10" ht="18.75" customHeight="1">
      <c r="C67" s="15" t="s">
        <v>83</v>
      </c>
      <c r="D67" s="15">
        <f>491.32</f>
        <v>491.32</v>
      </c>
      <c r="E67" s="108" t="e">
        <f>F74</f>
        <v>#VALUE!</v>
      </c>
      <c r="F67" s="109"/>
      <c r="G67" s="106" t="e">
        <f>E67*D67</f>
        <v>#VALUE!</v>
      </c>
      <c r="H67" s="107"/>
      <c r="I67" s="18"/>
      <c r="J67" s="18"/>
    </row>
    <row r="68" spans="3:10">
      <c r="C68" s="18"/>
      <c r="D68" s="18"/>
      <c r="E68" s="18"/>
      <c r="F68" s="18"/>
      <c r="G68" s="18"/>
      <c r="H68" s="18"/>
      <c r="I68" s="18"/>
      <c r="J68" s="18"/>
    </row>
    <row r="72" spans="3:10">
      <c r="D72" s="85" t="s">
        <v>2</v>
      </c>
      <c r="E72" s="89" t="s">
        <v>3</v>
      </c>
      <c r="F72" s="90"/>
    </row>
    <row r="73" spans="3:10">
      <c r="D73" s="86"/>
      <c r="E73" s="91" t="s">
        <v>86</v>
      </c>
      <c r="F73" s="92"/>
    </row>
    <row r="74" spans="3:10">
      <c r="D74" s="85" t="s">
        <v>6</v>
      </c>
      <c r="E74" s="4" t="s">
        <v>5</v>
      </c>
      <c r="F74" s="87" t="e">
        <f>1/E75</f>
        <v>#VALUE!</v>
      </c>
    </row>
    <row r="75" spans="3:10">
      <c r="D75" s="86"/>
      <c r="E75" s="68" t="s">
        <v>87</v>
      </c>
      <c r="F75" s="88"/>
      <c r="I75" s="5"/>
    </row>
  </sheetData>
  <mergeCells count="79">
    <mergeCell ref="I28:J28"/>
    <mergeCell ref="I27:J27"/>
    <mergeCell ref="I16:J16"/>
    <mergeCell ref="I17:J17"/>
    <mergeCell ref="G67:H67"/>
    <mergeCell ref="E67:F67"/>
    <mergeCell ref="I19:J19"/>
    <mergeCell ref="I32:J32"/>
    <mergeCell ref="E58:F58"/>
    <mergeCell ref="E59:F59"/>
    <mergeCell ref="G58:H58"/>
    <mergeCell ref="G59:H59"/>
    <mergeCell ref="E66:F66"/>
    <mergeCell ref="G66:H66"/>
    <mergeCell ref="G27:H27"/>
    <mergeCell ref="G28:H28"/>
    <mergeCell ref="G29:H29"/>
    <mergeCell ref="G30:H30"/>
    <mergeCell ref="D57:D58"/>
    <mergeCell ref="D74:D75"/>
    <mergeCell ref="F74:F75"/>
    <mergeCell ref="C64:H64"/>
    <mergeCell ref="C65:C66"/>
    <mergeCell ref="D65:D66"/>
    <mergeCell ref="E65:F65"/>
    <mergeCell ref="G65:H65"/>
    <mergeCell ref="D72:D73"/>
    <mergeCell ref="E72:F72"/>
    <mergeCell ref="E73:F73"/>
    <mergeCell ref="E57:F57"/>
    <mergeCell ref="G57:H57"/>
    <mergeCell ref="C57:C58"/>
    <mergeCell ref="C56:H56"/>
    <mergeCell ref="G13:H13"/>
    <mergeCell ref="D13:D14"/>
    <mergeCell ref="E13:E14"/>
    <mergeCell ref="D49:D50"/>
    <mergeCell ref="F49:F50"/>
    <mergeCell ref="D47:D48"/>
    <mergeCell ref="E47:F47"/>
    <mergeCell ref="E48:F48"/>
    <mergeCell ref="E46:F46"/>
    <mergeCell ref="H39:H40"/>
    <mergeCell ref="C54:H54"/>
    <mergeCell ref="G15:H15"/>
    <mergeCell ref="G16:H16"/>
    <mergeCell ref="G17:H17"/>
    <mergeCell ref="G14:H14"/>
    <mergeCell ref="I36:J36"/>
    <mergeCell ref="D39:D40"/>
    <mergeCell ref="F39:F40"/>
    <mergeCell ref="D37:D38"/>
    <mergeCell ref="E37:F37"/>
    <mergeCell ref="E38:F38"/>
    <mergeCell ref="E36:F36"/>
    <mergeCell ref="J39:J40"/>
    <mergeCell ref="H37:H38"/>
    <mergeCell ref="I37:J37"/>
    <mergeCell ref="I38:J38"/>
    <mergeCell ref="I29:J29"/>
    <mergeCell ref="I30:J30"/>
    <mergeCell ref="I14:J14"/>
    <mergeCell ref="I15:J15"/>
    <mergeCell ref="N10:O10"/>
    <mergeCell ref="C5:J5"/>
    <mergeCell ref="D34:H34"/>
    <mergeCell ref="C12:J12"/>
    <mergeCell ref="C13:C14"/>
    <mergeCell ref="F13:F14"/>
    <mergeCell ref="C7:J7"/>
    <mergeCell ref="C25:J25"/>
    <mergeCell ref="C26:C27"/>
    <mergeCell ref="D26:D27"/>
    <mergeCell ref="E26:E27"/>
    <mergeCell ref="F26:F27"/>
    <mergeCell ref="G26:H26"/>
    <mergeCell ref="I26:J26"/>
    <mergeCell ref="C9:J9"/>
    <mergeCell ref="I13:J13"/>
  </mergeCells>
  <pageMargins left="1.88" right="0.51181102362204722" top="1.63" bottom="0.35433070866141736" header="0.31496062992125984" footer="0.31496062992125984"/>
  <pageSetup paperSize="9" scale="6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3:M51"/>
  <sheetViews>
    <sheetView zoomScale="80" zoomScaleNormal="80" zoomScaleSheetLayoutView="70" workbookViewId="0">
      <selection activeCell="I37" sqref="I37"/>
    </sheetView>
  </sheetViews>
  <sheetFormatPr defaultRowHeight="15"/>
  <cols>
    <col min="1" max="1" width="9.140625" style="1"/>
    <col min="2" max="2" width="13" customWidth="1"/>
    <col min="3" max="3" width="75.85546875" customWidth="1"/>
    <col min="4" max="4" width="18.28515625" hidden="1" customWidth="1"/>
    <col min="5" max="5" width="1.28515625" customWidth="1"/>
    <col min="6" max="6" width="19.85546875" customWidth="1"/>
    <col min="7" max="9" width="19.85546875" style="1" customWidth="1"/>
    <col min="10" max="10" width="1.5703125" customWidth="1"/>
    <col min="11" max="12" width="19.85546875" customWidth="1"/>
    <col min="13" max="13" width="23.42578125" customWidth="1"/>
  </cols>
  <sheetData>
    <row r="3" spans="2:13" s="1" customFormat="1" ht="40.5" customHeight="1">
      <c r="K3" s="60"/>
    </row>
    <row r="4" spans="2:13" s="1" customFormat="1" ht="17.25">
      <c r="B4" s="79" t="s">
        <v>8</v>
      </c>
      <c r="C4" s="79"/>
      <c r="D4" s="79"/>
      <c r="E4" s="79"/>
      <c r="F4" s="79"/>
      <c r="G4" s="79"/>
      <c r="H4" s="79"/>
      <c r="I4" s="79"/>
      <c r="J4" s="79"/>
      <c r="K4" s="79"/>
      <c r="L4" s="66"/>
    </row>
    <row r="5" spans="2:13" s="1" customFormat="1"/>
    <row r="6" spans="2:13" s="1" customFormat="1" ht="15.75">
      <c r="B6" s="83" t="s">
        <v>33</v>
      </c>
      <c r="C6" s="83"/>
      <c r="D6" s="83"/>
      <c r="E6" s="83"/>
      <c r="F6" s="83"/>
      <c r="G6" s="83"/>
      <c r="H6" s="83"/>
      <c r="I6" s="83"/>
      <c r="J6" s="83"/>
      <c r="K6" s="83"/>
      <c r="L6" s="9"/>
    </row>
    <row r="7" spans="2:13" s="1" customFormat="1"/>
    <row r="8" spans="2:13" s="1" customFormat="1"/>
    <row r="9" spans="2:13" s="1" customFormat="1"/>
    <row r="10" spans="2:13" s="1" customFormat="1" ht="15.75">
      <c r="D10" s="26"/>
      <c r="F10" s="113" t="s">
        <v>12</v>
      </c>
      <c r="G10" s="113"/>
      <c r="H10" s="113" t="s">
        <v>9</v>
      </c>
      <c r="I10" s="113"/>
    </row>
    <row r="11" spans="2:13" ht="17.25" customHeight="1">
      <c r="B11" s="114" t="s">
        <v>13</v>
      </c>
      <c r="C11" s="114" t="s">
        <v>0</v>
      </c>
      <c r="D11" s="114" t="s">
        <v>6</v>
      </c>
      <c r="E11" s="11"/>
      <c r="F11" s="112" t="s">
        <v>32</v>
      </c>
      <c r="G11" s="112" t="s">
        <v>4</v>
      </c>
      <c r="H11" s="112" t="s">
        <v>32</v>
      </c>
      <c r="I11" s="112" t="s">
        <v>4</v>
      </c>
      <c r="L11" s="1"/>
    </row>
    <row r="12" spans="2:13" s="1" customFormat="1">
      <c r="B12" s="114"/>
      <c r="C12" s="114"/>
      <c r="D12" s="114"/>
      <c r="E12" s="11"/>
      <c r="F12" s="112"/>
      <c r="G12" s="112"/>
      <c r="H12" s="112"/>
      <c r="I12" s="112"/>
    </row>
    <row r="13" spans="2:13" s="1" customFormat="1" ht="38.25" customHeight="1">
      <c r="B13" s="24">
        <v>1</v>
      </c>
      <c r="C13" s="17" t="s">
        <v>25</v>
      </c>
      <c r="D13" s="10" t="e">
        <f>'Produtividade Trens + TPAC'!I19</f>
        <v>#VALUE!</v>
      </c>
      <c r="E13" s="11"/>
      <c r="F13" s="25" t="e">
        <f>'Produtividade Trens + TPAC'!I19+'Produtividade Trens + TPAC'!G59</f>
        <v>#VALUE!</v>
      </c>
      <c r="G13" s="3">
        <v>1</v>
      </c>
      <c r="H13" s="25" t="e">
        <f>'Produtividade Trens + TPAC'!I32+'Produtividade Trens + TPAC'!G67</f>
        <v>#VALUE!</v>
      </c>
      <c r="I13" s="3">
        <v>1</v>
      </c>
    </row>
    <row r="14" spans="2:13" s="1" customFormat="1"/>
    <row r="15" spans="2:13" s="1" customFormat="1"/>
    <row r="16" spans="2:13" s="1" customFormat="1" ht="24" customHeight="1">
      <c r="C16" s="65" t="s">
        <v>23</v>
      </c>
      <c r="D16" s="6" t="s">
        <v>10</v>
      </c>
      <c r="E16" s="11"/>
      <c r="F16" s="63" t="e">
        <f>ROUND(F13,1)</f>
        <v>#VALUE!</v>
      </c>
      <c r="G16" s="63">
        <f t="shared" ref="G16" si="0">ROUND(SUM(G13),1)</f>
        <v>1</v>
      </c>
      <c r="H16" s="63" t="e">
        <f>ROUND(H13,1)</f>
        <v>#VALUE!</v>
      </c>
      <c r="I16" s="63">
        <f>ROUND(SUM(I13),1)</f>
        <v>1</v>
      </c>
      <c r="J16" s="12"/>
      <c r="K16" s="67" t="e">
        <f>SUM(F16:I16)</f>
        <v>#VALUE!</v>
      </c>
      <c r="L16" s="61"/>
      <c r="M16" s="60"/>
    </row>
    <row r="17" spans="3:12" s="1" customFormat="1"/>
    <row r="18" spans="3:12" s="1" customFormat="1">
      <c r="F18" s="62"/>
      <c r="G18" s="62"/>
      <c r="H18" s="62"/>
      <c r="I18" s="62"/>
      <c r="J18" s="62"/>
      <c r="K18" s="62"/>
      <c r="L18" s="62"/>
    </row>
    <row r="19" spans="3:12" s="1" customFormat="1">
      <c r="K19" s="60"/>
    </row>
    <row r="20" spans="3:12" s="1" customFormat="1">
      <c r="F20" s="13"/>
      <c r="G20" s="13"/>
    </row>
    <row r="21" spans="3:12" s="1" customFormat="1">
      <c r="H21" s="60"/>
    </row>
    <row r="22" spans="3:12" s="14" customFormat="1" ht="34.5" customHeight="1">
      <c r="C22" s="97" t="s">
        <v>24</v>
      </c>
      <c r="D22" s="97"/>
      <c r="E22" s="97"/>
      <c r="F22" s="97"/>
      <c r="K22" s="64"/>
    </row>
    <row r="23" spans="3:12" s="14" customFormat="1">
      <c r="L23" s="64"/>
    </row>
    <row r="24" spans="3:12" s="14" customFormat="1">
      <c r="C24" s="69" t="s">
        <v>34</v>
      </c>
      <c r="D24" s="69"/>
      <c r="E24" s="69"/>
      <c r="F24" s="70" t="e">
        <f>F16</f>
        <v>#VALUE!</v>
      </c>
      <c r="G24" s="62"/>
    </row>
    <row r="25" spans="3:12" s="14" customFormat="1">
      <c r="C25" s="69" t="s">
        <v>35</v>
      </c>
      <c r="D25" s="69"/>
      <c r="E25" s="69"/>
      <c r="F25" s="70">
        <f>G16</f>
        <v>1</v>
      </c>
      <c r="G25" s="62"/>
    </row>
    <row r="26" spans="3:12" s="14" customFormat="1">
      <c r="C26" s="69" t="s">
        <v>36</v>
      </c>
      <c r="D26" s="69"/>
      <c r="E26" s="69"/>
      <c r="F26" s="70" t="e">
        <f>H16</f>
        <v>#VALUE!</v>
      </c>
      <c r="G26" s="62"/>
    </row>
    <row r="27" spans="3:12" s="14" customFormat="1">
      <c r="C27" s="69" t="s">
        <v>37</v>
      </c>
      <c r="D27" s="69"/>
      <c r="E27" s="69"/>
      <c r="F27" s="70">
        <f>I16</f>
        <v>1</v>
      </c>
      <c r="G27" s="62"/>
    </row>
    <row r="28" spans="3:12" s="14" customFormat="1" ht="25.5" customHeight="1">
      <c r="C28" s="71" t="s">
        <v>11</v>
      </c>
      <c r="D28" s="72"/>
      <c r="E28" s="72"/>
      <c r="F28" s="73" t="e">
        <f>SUM(F24:F27)</f>
        <v>#VALUE!</v>
      </c>
    </row>
    <row r="42" spans="3:3">
      <c r="C42" s="1"/>
    </row>
    <row r="43" spans="3:3">
      <c r="C43" s="1"/>
    </row>
    <row r="44" spans="3:3">
      <c r="C44" s="1"/>
    </row>
    <row r="45" spans="3:3">
      <c r="C45" s="1"/>
    </row>
    <row r="46" spans="3:3">
      <c r="C46" s="1"/>
    </row>
    <row r="47" spans="3:3">
      <c r="C47" s="1"/>
    </row>
    <row r="48" spans="3:3">
      <c r="C48" s="1"/>
    </row>
    <row r="49" spans="3:3">
      <c r="C49" s="1"/>
    </row>
    <row r="50" spans="3:3">
      <c r="C50" s="2"/>
    </row>
    <row r="51" spans="3:3">
      <c r="C51" s="2"/>
    </row>
  </sheetData>
  <mergeCells count="12">
    <mergeCell ref="C22:F22"/>
    <mergeCell ref="G11:G12"/>
    <mergeCell ref="B4:K4"/>
    <mergeCell ref="B6:K6"/>
    <mergeCell ref="F10:G10"/>
    <mergeCell ref="H10:I10"/>
    <mergeCell ref="H11:H12"/>
    <mergeCell ref="I11:I12"/>
    <mergeCell ref="B11:B12"/>
    <mergeCell ref="C11:C12"/>
    <mergeCell ref="D11:D12"/>
    <mergeCell ref="F11:F12"/>
  </mergeCells>
  <pageMargins left="0.49" right="0.11811023622047245" top="1.69" bottom="0.19685039370078741" header="0.31496062992125984" footer="0.15748031496062992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C7:P65"/>
  <sheetViews>
    <sheetView workbookViewId="0">
      <selection activeCell="M22" sqref="M22"/>
    </sheetView>
  </sheetViews>
  <sheetFormatPr defaultRowHeight="15"/>
  <cols>
    <col min="3" max="3" width="10.5703125" customWidth="1"/>
    <col min="4" max="4" width="27.42578125" customWidth="1"/>
    <col min="5" max="5" width="11.28515625" customWidth="1"/>
    <col min="6" max="6" width="15.140625" customWidth="1"/>
    <col min="7" max="7" width="15.5703125" customWidth="1"/>
    <col min="8" max="8" width="17.5703125" customWidth="1"/>
    <col min="9" max="9" width="13.5703125" customWidth="1"/>
    <col min="10" max="10" width="11.7109375" bestFit="1" customWidth="1"/>
    <col min="11" max="16" width="17.5703125" customWidth="1"/>
  </cols>
  <sheetData>
    <row r="7" spans="3:16">
      <c r="C7" s="28" t="s">
        <v>39</v>
      </c>
      <c r="D7" s="28" t="s">
        <v>40</v>
      </c>
      <c r="E7" s="28" t="s">
        <v>41</v>
      </c>
      <c r="F7" s="28" t="s">
        <v>38</v>
      </c>
      <c r="G7" s="28" t="s">
        <v>42</v>
      </c>
      <c r="H7" s="28" t="s">
        <v>43</v>
      </c>
      <c r="I7" s="28" t="s">
        <v>10</v>
      </c>
      <c r="K7" s="97" t="s">
        <v>76</v>
      </c>
      <c r="L7" s="97"/>
      <c r="M7" s="97"/>
      <c r="N7" s="97"/>
      <c r="O7" s="97"/>
      <c r="P7" s="97"/>
    </row>
    <row r="8" spans="3:16">
      <c r="C8" s="115" t="s">
        <v>44</v>
      </c>
      <c r="D8" s="115"/>
      <c r="E8" s="115"/>
      <c r="F8" s="115"/>
      <c r="G8" s="115"/>
      <c r="H8" s="29" t="s">
        <v>45</v>
      </c>
      <c r="I8" s="30">
        <f>SUM(H9:H9)</f>
        <v>3290.75</v>
      </c>
    </row>
    <row r="9" spans="3:16">
      <c r="C9" s="31" t="s">
        <v>46</v>
      </c>
      <c r="D9" s="32" t="s">
        <v>47</v>
      </c>
      <c r="E9" s="33" t="s">
        <v>48</v>
      </c>
      <c r="F9" s="34">
        <v>1</v>
      </c>
      <c r="G9" s="35">
        <f>'[1]Custo contratação'!$F$14</f>
        <v>3290.75</v>
      </c>
      <c r="H9" s="36">
        <f>G9*F9</f>
        <v>3290.75</v>
      </c>
      <c r="I9" s="37"/>
      <c r="K9" s="28" t="s">
        <v>77</v>
      </c>
      <c r="L9" s="28" t="s">
        <v>78</v>
      </c>
      <c r="M9" s="28" t="s">
        <v>82</v>
      </c>
      <c r="N9" s="28" t="s">
        <v>79</v>
      </c>
      <c r="O9" s="28" t="s">
        <v>80</v>
      </c>
      <c r="P9" s="28" t="s">
        <v>81</v>
      </c>
    </row>
    <row r="10" spans="3:16">
      <c r="C10" s="38">
        <v>2</v>
      </c>
      <c r="D10" s="119" t="s">
        <v>69</v>
      </c>
      <c r="E10" s="119"/>
      <c r="F10" s="119"/>
      <c r="G10" s="119"/>
      <c r="H10" s="119"/>
      <c r="I10" s="39">
        <f>I11+I12+I13</f>
        <v>815.49198250728932</v>
      </c>
      <c r="K10" s="19" t="s">
        <v>73</v>
      </c>
      <c r="L10" s="19" t="e">
        <f>#REF!</f>
        <v>#REF!</v>
      </c>
      <c r="M10" s="58" t="e">
        <f>#REF!</f>
        <v>#REF!</v>
      </c>
      <c r="N10" s="125">
        <f>H22</f>
        <v>4106.2419825072893</v>
      </c>
      <c r="O10" s="57" t="e">
        <f>M10*N10</f>
        <v>#REF!</v>
      </c>
      <c r="P10" s="59" t="e">
        <f>O10/L10</f>
        <v>#REF!</v>
      </c>
    </row>
    <row r="11" spans="3:16" ht="14.25" customHeight="1">
      <c r="C11" s="40" t="s">
        <v>51</v>
      </c>
      <c r="D11" s="33" t="s">
        <v>52</v>
      </c>
      <c r="E11" s="116">
        <v>0.02</v>
      </c>
      <c r="F11" s="116"/>
      <c r="G11" s="41">
        <f>I8*E11</f>
        <v>65.814999999999998</v>
      </c>
      <c r="H11" s="42" t="s">
        <v>53</v>
      </c>
      <c r="I11" s="43">
        <f>G11</f>
        <v>65.814999999999998</v>
      </c>
      <c r="K11" s="19" t="s">
        <v>72</v>
      </c>
      <c r="L11" s="19" t="e">
        <f>#REF!</f>
        <v>#REF!</v>
      </c>
      <c r="M11" s="58" t="e">
        <f>#REF!</f>
        <v>#REF!</v>
      </c>
      <c r="N11" s="126"/>
      <c r="O11" s="57" t="e">
        <f>M11*N10</f>
        <v>#REF!</v>
      </c>
      <c r="P11" s="59">
        <v>0</v>
      </c>
    </row>
    <row r="12" spans="3:16" ht="14.25" customHeight="1">
      <c r="C12" s="40" t="s">
        <v>54</v>
      </c>
      <c r="D12" s="33" t="s">
        <v>55</v>
      </c>
      <c r="E12" s="116">
        <v>0.05</v>
      </c>
      <c r="F12" s="116"/>
      <c r="G12" s="44">
        <f>I8*E12</f>
        <v>164.53750000000002</v>
      </c>
      <c r="H12" s="42" t="s">
        <v>56</v>
      </c>
      <c r="I12" s="43">
        <f>G12</f>
        <v>164.53750000000002</v>
      </c>
      <c r="K12" s="19" t="s">
        <v>74</v>
      </c>
      <c r="L12" s="19" t="e">
        <f>#REF!</f>
        <v>#REF!</v>
      </c>
      <c r="M12" s="58" t="e">
        <f>#REF!</f>
        <v>#REF!</v>
      </c>
      <c r="N12" s="126"/>
      <c r="O12" s="57" t="e">
        <f>M12*N10</f>
        <v>#REF!</v>
      </c>
      <c r="P12" s="59" t="e">
        <f t="shared" ref="P12:P13" si="0">O12/L12</f>
        <v>#REF!</v>
      </c>
    </row>
    <row r="13" spans="3:16" ht="14.25" customHeight="1">
      <c r="C13" s="38">
        <v>3</v>
      </c>
      <c r="D13" s="119" t="s">
        <v>70</v>
      </c>
      <c r="E13" s="119"/>
      <c r="F13" s="119"/>
      <c r="G13" s="38" t="s">
        <v>71</v>
      </c>
      <c r="H13" s="45">
        <f>SUM(E14:F16)</f>
        <v>0.14250000000000002</v>
      </c>
      <c r="I13" s="46">
        <f>G21</f>
        <v>585.13948250728936</v>
      </c>
      <c r="K13" s="19" t="s">
        <v>75</v>
      </c>
      <c r="L13" s="19" t="e">
        <f>#REF!</f>
        <v>#REF!</v>
      </c>
      <c r="M13" s="58" t="e">
        <f>#REF!</f>
        <v>#REF!</v>
      </c>
      <c r="N13" s="127"/>
      <c r="O13" s="57" t="e">
        <f>N10*M13</f>
        <v>#REF!</v>
      </c>
      <c r="P13" s="59" t="e">
        <f t="shared" si="0"/>
        <v>#REF!</v>
      </c>
    </row>
    <row r="14" spans="3:16" ht="14.25" customHeight="1">
      <c r="C14" s="47" t="s">
        <v>57</v>
      </c>
      <c r="D14" s="48" t="s">
        <v>58</v>
      </c>
      <c r="E14" s="123">
        <v>0.05</v>
      </c>
      <c r="F14" s="123"/>
      <c r="G14" s="49"/>
      <c r="H14" s="50"/>
      <c r="I14" s="51"/>
      <c r="K14" s="19"/>
      <c r="L14" s="19"/>
      <c r="M14" s="58" t="e">
        <f>SUM(M10:M13)</f>
        <v>#REF!</v>
      </c>
      <c r="N14" s="19"/>
      <c r="O14" s="19"/>
      <c r="P14" s="19"/>
    </row>
    <row r="15" spans="3:16" ht="14.25" customHeight="1">
      <c r="C15" s="47" t="s">
        <v>59</v>
      </c>
      <c r="D15" s="48" t="s">
        <v>60</v>
      </c>
      <c r="E15" s="123">
        <v>7.5999999999999998E-2</v>
      </c>
      <c r="F15" s="123"/>
      <c r="G15" s="49"/>
      <c r="H15" s="51"/>
      <c r="I15" s="51"/>
    </row>
    <row r="16" spans="3:16" ht="14.25" customHeight="1">
      <c r="C16" s="47" t="s">
        <v>61</v>
      </c>
      <c r="D16" s="48" t="s">
        <v>62</v>
      </c>
      <c r="E16" s="123">
        <v>1.6500000000000001E-2</v>
      </c>
      <c r="F16" s="123"/>
      <c r="G16" s="49"/>
      <c r="H16" s="51"/>
      <c r="I16" s="51"/>
    </row>
    <row r="17" spans="3:13" ht="14.25" customHeight="1">
      <c r="C17" s="119" t="s">
        <v>63</v>
      </c>
      <c r="D17" s="119"/>
      <c r="E17" s="119"/>
      <c r="F17" s="119"/>
      <c r="G17" s="119"/>
      <c r="H17" s="119"/>
      <c r="I17" s="119"/>
    </row>
    <row r="18" spans="3:13" ht="14.25" customHeight="1">
      <c r="C18" s="121" t="s">
        <v>64</v>
      </c>
      <c r="D18" s="121"/>
      <c r="E18" s="121"/>
      <c r="F18" s="121"/>
      <c r="G18" s="124">
        <f>SUM(E14:F16)</f>
        <v>0.14250000000000002</v>
      </c>
      <c r="H18" s="120"/>
      <c r="I18" s="120"/>
    </row>
    <row r="19" spans="3:13" ht="14.25" customHeight="1">
      <c r="C19" s="120" t="s">
        <v>65</v>
      </c>
      <c r="D19" s="120"/>
      <c r="E19" s="120"/>
      <c r="F19" s="120"/>
      <c r="G19" s="121">
        <f>I8+I11+I12</f>
        <v>3521.1025</v>
      </c>
      <c r="H19" s="120"/>
      <c r="I19" s="120"/>
    </row>
    <row r="20" spans="3:13" ht="14.25" customHeight="1">
      <c r="C20" s="120" t="s">
        <v>66</v>
      </c>
      <c r="D20" s="120"/>
      <c r="E20" s="120"/>
      <c r="F20" s="120"/>
      <c r="G20" s="122">
        <f>G19/(1-G18)</f>
        <v>4106.2419825072893</v>
      </c>
      <c r="H20" s="122"/>
      <c r="I20" s="122"/>
    </row>
    <row r="21" spans="3:13" ht="14.25" customHeight="1">
      <c r="C21" s="120" t="s">
        <v>67</v>
      </c>
      <c r="D21" s="120"/>
      <c r="E21" s="120"/>
      <c r="F21" s="120"/>
      <c r="G21" s="121">
        <f>G20-G19</f>
        <v>585.13948250728936</v>
      </c>
      <c r="H21" s="120"/>
      <c r="I21" s="120"/>
    </row>
    <row r="22" spans="3:13" ht="14.25" customHeight="1">
      <c r="C22" s="117" t="s">
        <v>68</v>
      </c>
      <c r="D22" s="117"/>
      <c r="E22" s="117"/>
      <c r="F22" s="117"/>
      <c r="G22" s="117"/>
      <c r="H22" s="118">
        <f>G20</f>
        <v>4106.2419825072893</v>
      </c>
      <c r="I22" s="118"/>
    </row>
    <row r="27" spans="3:13">
      <c r="I27" s="53"/>
      <c r="L27" s="1"/>
      <c r="M27" s="1"/>
    </row>
    <row r="28" spans="3:13">
      <c r="I28" s="53"/>
      <c r="J28" s="56"/>
      <c r="L28" s="27"/>
    </row>
    <row r="29" spans="3:13">
      <c r="I29" s="53"/>
      <c r="J29" s="56"/>
      <c r="L29" s="27"/>
    </row>
    <row r="30" spans="3:13">
      <c r="I30" s="53"/>
      <c r="J30" s="56"/>
      <c r="L30" s="27"/>
    </row>
    <row r="31" spans="3:13">
      <c r="I31" s="53"/>
      <c r="J31" s="56"/>
      <c r="L31" s="27"/>
    </row>
    <row r="32" spans="3:13">
      <c r="G32" s="52"/>
    </row>
    <row r="33" spans="3:11">
      <c r="I33" s="53"/>
      <c r="J33" s="53"/>
      <c r="K33" s="53"/>
    </row>
    <row r="34" spans="3:11">
      <c r="C34" s="1"/>
      <c r="D34" s="1"/>
    </row>
    <row r="35" spans="3:11">
      <c r="C35" s="1"/>
      <c r="D35" s="1"/>
      <c r="F35" s="52"/>
      <c r="G35" s="54"/>
      <c r="H35" s="55"/>
    </row>
    <row r="36" spans="3:11">
      <c r="C36" s="1"/>
      <c r="D36" s="1"/>
    </row>
    <row r="37" spans="3:11">
      <c r="C37" s="1"/>
      <c r="D37" s="1"/>
    </row>
    <row r="39" spans="3:11">
      <c r="G39" s="53"/>
    </row>
    <row r="41" spans="3:11">
      <c r="C41" s="28" t="s">
        <v>39</v>
      </c>
      <c r="D41" s="28" t="s">
        <v>40</v>
      </c>
      <c r="E41" s="28" t="s">
        <v>41</v>
      </c>
      <c r="F41" s="28" t="s">
        <v>38</v>
      </c>
      <c r="G41" s="28" t="s">
        <v>42</v>
      </c>
      <c r="H41" s="28" t="s">
        <v>43</v>
      </c>
      <c r="I41" s="28" t="s">
        <v>10</v>
      </c>
    </row>
    <row r="42" spans="3:11">
      <c r="C42" s="115" t="s">
        <v>44</v>
      </c>
      <c r="D42" s="115"/>
      <c r="E42" s="115"/>
      <c r="F42" s="115"/>
      <c r="G42" s="115"/>
      <c r="H42" s="29" t="s">
        <v>45</v>
      </c>
      <c r="I42" s="30">
        <f>SUM(H43:H44)</f>
        <v>3290.75</v>
      </c>
    </row>
    <row r="43" spans="3:11">
      <c r="C43" s="31" t="s">
        <v>46</v>
      </c>
      <c r="D43" s="32" t="s">
        <v>47</v>
      </c>
      <c r="E43" s="33" t="s">
        <v>48</v>
      </c>
      <c r="F43" s="34">
        <v>1</v>
      </c>
      <c r="G43" s="35">
        <f>'[1]Custo contratação'!$F$14</f>
        <v>3290.75</v>
      </c>
      <c r="H43" s="36">
        <f>G43*F43</f>
        <v>3290.75</v>
      </c>
      <c r="I43" s="37"/>
    </row>
    <row r="44" spans="3:11">
      <c r="C44" s="31" t="s">
        <v>49</v>
      </c>
      <c r="D44" s="32" t="s">
        <v>50</v>
      </c>
      <c r="E44" s="33" t="s">
        <v>48</v>
      </c>
      <c r="F44" s="34"/>
      <c r="G44" s="35"/>
      <c r="H44" s="36">
        <f t="shared" ref="H44" si="1">G44*F44</f>
        <v>0</v>
      </c>
      <c r="I44" s="37"/>
    </row>
    <row r="45" spans="3:11">
      <c r="C45" s="38">
        <v>2</v>
      </c>
      <c r="D45" s="119" t="s">
        <v>69</v>
      </c>
      <c r="E45" s="119"/>
      <c r="F45" s="119"/>
      <c r="G45" s="119"/>
      <c r="H45" s="119"/>
      <c r="I45" s="39">
        <f>I46+I47+I48</f>
        <v>815.49198250728932</v>
      </c>
    </row>
    <row r="46" spans="3:11">
      <c r="C46" s="40" t="s">
        <v>51</v>
      </c>
      <c r="D46" s="33" t="s">
        <v>52</v>
      </c>
      <c r="E46" s="116">
        <v>0.02</v>
      </c>
      <c r="F46" s="116"/>
      <c r="G46" s="41">
        <f>I42*E46</f>
        <v>65.814999999999998</v>
      </c>
      <c r="H46" s="42" t="s">
        <v>53</v>
      </c>
      <c r="I46" s="43">
        <f>G46</f>
        <v>65.814999999999998</v>
      </c>
    </row>
    <row r="47" spans="3:11">
      <c r="C47" s="40" t="s">
        <v>54</v>
      </c>
      <c r="D47" s="33" t="s">
        <v>55</v>
      </c>
      <c r="E47" s="116">
        <v>0.05</v>
      </c>
      <c r="F47" s="116"/>
      <c r="G47" s="44">
        <f>I42*E47</f>
        <v>164.53750000000002</v>
      </c>
      <c r="H47" s="42" t="s">
        <v>56</v>
      </c>
      <c r="I47" s="43">
        <f>G47</f>
        <v>164.53750000000002</v>
      </c>
    </row>
    <row r="48" spans="3:11">
      <c r="C48" s="38">
        <v>3</v>
      </c>
      <c r="D48" s="119" t="s">
        <v>70</v>
      </c>
      <c r="E48" s="119"/>
      <c r="F48" s="119"/>
      <c r="G48" s="38" t="s">
        <v>71</v>
      </c>
      <c r="H48" s="45">
        <f>SUM(E49:F51)</f>
        <v>0.14250000000000002</v>
      </c>
      <c r="I48" s="46">
        <f>G56</f>
        <v>585.13948250728936</v>
      </c>
    </row>
    <row r="49" spans="3:9">
      <c r="C49" s="47" t="s">
        <v>57</v>
      </c>
      <c r="D49" s="48" t="s">
        <v>58</v>
      </c>
      <c r="E49" s="123">
        <v>0.05</v>
      </c>
      <c r="F49" s="123"/>
      <c r="G49" s="49"/>
      <c r="H49" s="50"/>
      <c r="I49" s="51"/>
    </row>
    <row r="50" spans="3:9">
      <c r="C50" s="47" t="s">
        <v>59</v>
      </c>
      <c r="D50" s="48" t="s">
        <v>60</v>
      </c>
      <c r="E50" s="123">
        <v>7.5999999999999998E-2</v>
      </c>
      <c r="F50" s="123"/>
      <c r="G50" s="49"/>
      <c r="H50" s="51"/>
      <c r="I50" s="51"/>
    </row>
    <row r="51" spans="3:9">
      <c r="C51" s="47" t="s">
        <v>61</v>
      </c>
      <c r="D51" s="48" t="s">
        <v>62</v>
      </c>
      <c r="E51" s="123">
        <v>1.6500000000000001E-2</v>
      </c>
      <c r="F51" s="123"/>
      <c r="G51" s="49"/>
      <c r="H51" s="51"/>
      <c r="I51" s="51"/>
    </row>
    <row r="52" spans="3:9">
      <c r="C52" s="119" t="s">
        <v>63</v>
      </c>
      <c r="D52" s="119"/>
      <c r="E52" s="119"/>
      <c r="F52" s="119"/>
      <c r="G52" s="119"/>
      <c r="H52" s="119"/>
      <c r="I52" s="119"/>
    </row>
    <row r="53" spans="3:9">
      <c r="C53" s="121" t="s">
        <v>64</v>
      </c>
      <c r="D53" s="121"/>
      <c r="E53" s="121"/>
      <c r="F53" s="121"/>
      <c r="G53" s="124">
        <f>SUM(E49:F51)</f>
        <v>0.14250000000000002</v>
      </c>
      <c r="H53" s="120"/>
      <c r="I53" s="120"/>
    </row>
    <row r="54" spans="3:9">
      <c r="C54" s="120" t="s">
        <v>65</v>
      </c>
      <c r="D54" s="120"/>
      <c r="E54" s="120"/>
      <c r="F54" s="120"/>
      <c r="G54" s="121">
        <f>I42+I46+I47</f>
        <v>3521.1025</v>
      </c>
      <c r="H54" s="120"/>
      <c r="I54" s="120"/>
    </row>
    <row r="55" spans="3:9">
      <c r="C55" s="120" t="s">
        <v>66</v>
      </c>
      <c r="D55" s="120"/>
      <c r="E55" s="120"/>
      <c r="F55" s="120"/>
      <c r="G55" s="122">
        <f>G54/(1-G53)</f>
        <v>4106.2419825072893</v>
      </c>
      <c r="H55" s="122"/>
      <c r="I55" s="122"/>
    </row>
    <row r="56" spans="3:9">
      <c r="C56" s="120" t="s">
        <v>67</v>
      </c>
      <c r="D56" s="120"/>
      <c r="E56" s="120"/>
      <c r="F56" s="120"/>
      <c r="G56" s="121">
        <f>G55-G54</f>
        <v>585.13948250728936</v>
      </c>
      <c r="H56" s="120"/>
      <c r="I56" s="120"/>
    </row>
    <row r="57" spans="3:9">
      <c r="C57" s="117" t="s">
        <v>68</v>
      </c>
      <c r="D57" s="117"/>
      <c r="E57" s="117"/>
      <c r="F57" s="117"/>
      <c r="G57" s="117"/>
      <c r="H57" s="118">
        <f>G55</f>
        <v>4106.2419825072893</v>
      </c>
      <c r="I57" s="118"/>
    </row>
    <row r="60" spans="3:9">
      <c r="C60" s="1" t="s">
        <v>72</v>
      </c>
      <c r="D60" s="1" t="e">
        <f>#REF!</f>
        <v>#REF!</v>
      </c>
      <c r="E60" s="1" t="e">
        <f>#REF!</f>
        <v>#REF!</v>
      </c>
      <c r="F60" s="1"/>
      <c r="G60" s="1"/>
      <c r="H60" s="1"/>
    </row>
    <row r="61" spans="3:9">
      <c r="C61" s="1" t="s">
        <v>73</v>
      </c>
      <c r="D61" s="1" t="e">
        <f>#REF!</f>
        <v>#REF!</v>
      </c>
      <c r="E61" s="1" t="e">
        <f>#REF!</f>
        <v>#REF!</v>
      </c>
      <c r="F61" s="52" t="e">
        <f>#REF!</f>
        <v>#REF!</v>
      </c>
      <c r="G61" s="54" t="e">
        <f>F61*E61</f>
        <v>#REF!</v>
      </c>
      <c r="H61" s="55" t="e">
        <f>G61/D61</f>
        <v>#REF!</v>
      </c>
    </row>
    <row r="62" spans="3:9">
      <c r="C62" s="1" t="s">
        <v>74</v>
      </c>
      <c r="D62" s="1" t="e">
        <f>#REF!</f>
        <v>#REF!</v>
      </c>
      <c r="E62" s="1">
        <v>0</v>
      </c>
      <c r="F62" s="1"/>
      <c r="G62" s="1"/>
      <c r="H62" s="1"/>
    </row>
    <row r="63" spans="3:9">
      <c r="C63" s="1" t="s">
        <v>75</v>
      </c>
      <c r="D63" s="1" t="e">
        <f>#REF!</f>
        <v>#REF!</v>
      </c>
      <c r="E63" s="1">
        <v>0</v>
      </c>
      <c r="F63" s="1"/>
      <c r="G63" s="1"/>
      <c r="H63" s="1"/>
    </row>
    <row r="64" spans="3:9">
      <c r="C64" s="1"/>
      <c r="D64" s="1"/>
      <c r="E64" s="1"/>
      <c r="F64" s="1"/>
      <c r="G64" s="1"/>
      <c r="H64" s="1"/>
    </row>
    <row r="65" spans="3:8">
      <c r="C65" s="1"/>
      <c r="D65" s="1"/>
      <c r="E65" s="1"/>
      <c r="F65" s="1"/>
      <c r="G65" s="53" t="e">
        <f>G61+G58</f>
        <v>#REF!</v>
      </c>
      <c r="H65" s="1"/>
    </row>
  </sheetData>
  <mergeCells count="40">
    <mergeCell ref="C57:G57"/>
    <mergeCell ref="H57:I57"/>
    <mergeCell ref="K7:P7"/>
    <mergeCell ref="N10:N13"/>
    <mergeCell ref="C54:F54"/>
    <mergeCell ref="G54:I54"/>
    <mergeCell ref="C55:F55"/>
    <mergeCell ref="G55:I55"/>
    <mergeCell ref="C56:F56"/>
    <mergeCell ref="G56:I56"/>
    <mergeCell ref="D48:F48"/>
    <mergeCell ref="E49:F49"/>
    <mergeCell ref="E50:F50"/>
    <mergeCell ref="E51:F51"/>
    <mergeCell ref="C52:I52"/>
    <mergeCell ref="C53:F53"/>
    <mergeCell ref="C17:I17"/>
    <mergeCell ref="C18:F18"/>
    <mergeCell ref="G18:I18"/>
    <mergeCell ref="G53:I53"/>
    <mergeCell ref="C42:G42"/>
    <mergeCell ref="D45:H45"/>
    <mergeCell ref="E46:F46"/>
    <mergeCell ref="E47:F47"/>
    <mergeCell ref="C8:G8"/>
    <mergeCell ref="E11:F11"/>
    <mergeCell ref="E12:F12"/>
    <mergeCell ref="C22:G22"/>
    <mergeCell ref="H22:I22"/>
    <mergeCell ref="D10:H10"/>
    <mergeCell ref="D13:F13"/>
    <mergeCell ref="C19:F19"/>
    <mergeCell ref="G19:I19"/>
    <mergeCell ref="C20:F20"/>
    <mergeCell ref="G20:I20"/>
    <mergeCell ref="C21:F21"/>
    <mergeCell ref="G21:I21"/>
    <mergeCell ref="E14:F14"/>
    <mergeCell ref="E15:F15"/>
    <mergeCell ref="E16:F1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Produtividade Trens + TPAC</vt:lpstr>
      <vt:lpstr>Resumo Efetivo</vt:lpstr>
      <vt:lpstr>Plan1</vt:lpstr>
      <vt:lpstr>'Produtividade Trens + TPAC'!Area_de_impressao</vt:lpstr>
      <vt:lpstr>'Resumo Efetivo'!Area_de_impressao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andersonfs</dc:creator>
  <cp:lastModifiedBy>isadora.taquary</cp:lastModifiedBy>
  <cp:lastPrinted>2021-04-08T20:51:32Z</cp:lastPrinted>
  <dcterms:created xsi:type="dcterms:W3CDTF">2016-08-18T19:47:14Z</dcterms:created>
  <dcterms:modified xsi:type="dcterms:W3CDTF">2021-07-23T17:24:45Z</dcterms:modified>
</cp:coreProperties>
</file>