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7980" tabRatio="877"/>
  </bookViews>
  <sheets>
    <sheet name="Custo contratação LR" sheetId="52" r:id="rId1"/>
    <sheet name="servente diurno 44h" sheetId="11" r:id="rId2"/>
    <sheet name="servente diurno 44h Insalubrida" sheetId="51" r:id="rId3"/>
    <sheet name="servente diurno 44h Periculosid" sheetId="53" r:id="rId4"/>
    <sheet name="Encarregado diurno 44h" sheetId="47" r:id="rId5"/>
    <sheet name="servente noturno 44h" sheetId="45" r:id="rId6"/>
    <sheet name="Encarregado noturno 44h" sheetId="46" r:id="rId7"/>
    <sheet name="Copeira 44h" sheetId="48" r:id="rId8"/>
    <sheet name="Jardineiro 44h" sheetId="49" r:id="rId9"/>
    <sheet name="Recepcionista 44h" sheetId="50" r:id="rId10"/>
    <sheet name="Escala" sheetId="67" r:id="rId11"/>
    <sheet name="VT VA" sheetId="54" r:id="rId12"/>
    <sheet name="Conta Vinculada 01" sheetId="40" r:id="rId13"/>
    <sheet name="Uniformes" sheetId="68" r:id="rId14"/>
    <sheet name="EPI" sheetId="73" r:id="rId15"/>
    <sheet name="Materiais Geral" sheetId="69" r:id="rId16"/>
    <sheet name="Materiais Jardim" sheetId="70" r:id="rId17"/>
    <sheet name="Equip. Geral" sheetId="71" r:id="rId18"/>
    <sheet name="Equip. Jardim" sheetId="72" r:id="rId19"/>
    <sheet name="Plan2" sheetId="74" r:id="rId20"/>
  </sheets>
  <externalReferences>
    <externalReference r:id="rId21"/>
    <externalReference r:id="rId22"/>
  </externalReferences>
  <definedNames>
    <definedName name="_xlnm.Print_Area" localSheetId="12">'Conta Vinculada 01'!$A$4:$L$26</definedName>
    <definedName name="_xlnm.Print_Area" localSheetId="7">'Copeira 44h'!$B$2:$E$67</definedName>
    <definedName name="_xlnm.Print_Area" localSheetId="0">'Custo contratação LR'!$B$2:$I$37</definedName>
    <definedName name="_xlnm.Print_Area" localSheetId="4">'Encarregado diurno 44h'!$B$2:$E$67</definedName>
    <definedName name="_xlnm.Print_Area" localSheetId="6">'Encarregado noturno 44h'!$B$2:$E$67</definedName>
    <definedName name="_xlnm.Print_Area" localSheetId="10">Escala!$F$2:$AJ$110</definedName>
    <definedName name="_xlnm.Print_Area" localSheetId="8">'Jardineiro 44h'!$B$2:$E$67</definedName>
    <definedName name="_xlnm.Print_Area" localSheetId="9">'Recepcionista 44h'!$B$2:$E$67</definedName>
    <definedName name="_xlnm.Print_Area" localSheetId="1">'servente diurno 44h'!$B$2:$E$67</definedName>
    <definedName name="_xlnm.Print_Area" localSheetId="2">'servente diurno 44h Insalubrida'!$B$2:$E$67</definedName>
    <definedName name="_xlnm.Print_Area" localSheetId="3">'servente diurno 44h Periculosid'!$B$2:$E$67</definedName>
    <definedName name="_xlnm.Print_Area" localSheetId="5">'servente noturno 44h'!$B$2:$E$67</definedName>
    <definedName name="_xlnm.Print_Area" localSheetId="13">Uniformes!$A$86:$H$87</definedName>
    <definedName name="_xlnm.Print_Area" localSheetId="11">'VT VA'!$K$3:$P$28</definedName>
  </definedNames>
  <calcPr calcId="125725" fullPrecision="0"/>
</workbook>
</file>

<file path=xl/calcChain.xml><?xml version="1.0" encoding="utf-8"?>
<calcChain xmlns="http://schemas.openxmlformats.org/spreadsheetml/2006/main">
  <c r="I21" i="73"/>
  <c r="E15" s="1"/>
  <c r="I15" s="1"/>
  <c r="I17" s="1"/>
  <c r="I22" s="1"/>
  <c r="D20" i="40"/>
  <c r="E20"/>
  <c r="E66" i="50"/>
  <c r="E65"/>
  <c r="E37" i="49"/>
  <c r="E23"/>
  <c r="E26" i="48"/>
  <c r="E37"/>
  <c r="E43"/>
  <c r="D66" i="46"/>
  <c r="D65"/>
  <c r="D64"/>
  <c r="E66" i="47"/>
  <c r="E65"/>
  <c r="E55"/>
  <c r="E48"/>
  <c r="E55" i="53"/>
  <c r="E48"/>
  <c r="E43" i="47"/>
  <c r="E37"/>
  <c r="E43" i="53"/>
  <c r="E65" i="11"/>
  <c r="E55"/>
  <c r="E48"/>
  <c r="E43"/>
  <c r="E37"/>
  <c r="E11"/>
  <c r="AN6" i="69"/>
  <c r="AL6"/>
  <c r="E55" i="50"/>
  <c r="E48"/>
  <c r="E43"/>
  <c r="E37"/>
  <c r="E22"/>
  <c r="E26" s="1"/>
  <c r="E13"/>
  <c r="E20" s="1"/>
  <c r="E22" i="49"/>
  <c r="E22" i="48"/>
  <c r="E13"/>
  <c r="E20" s="1"/>
  <c r="E67" s="1"/>
  <c r="F17" i="52" s="1"/>
  <c r="G17" s="1"/>
  <c r="E22" i="45"/>
  <c r="E14"/>
  <c r="E11" i="47"/>
  <c r="E37" i="53"/>
  <c r="E11"/>
  <c r="E66" i="51"/>
  <c r="E65"/>
  <c r="E55"/>
  <c r="E48"/>
  <c r="E43"/>
  <c r="E37"/>
  <c r="E11"/>
  <c r="AG88" i="67"/>
  <c r="I49" i="73"/>
  <c r="H43"/>
  <c r="I43"/>
  <c r="H42"/>
  <c r="I42"/>
  <c r="H41"/>
  <c r="I41"/>
  <c r="H40"/>
  <c r="I40"/>
  <c r="H39"/>
  <c r="I39"/>
  <c r="H38"/>
  <c r="I38"/>
  <c r="H37"/>
  <c r="I37"/>
  <c r="I44"/>
  <c r="H36"/>
  <c r="H35"/>
  <c r="I35"/>
  <c r="H34"/>
  <c r="I34"/>
  <c r="H33"/>
  <c r="I33"/>
  <c r="H32"/>
  <c r="I32"/>
  <c r="H31"/>
  <c r="I31"/>
  <c r="H30"/>
  <c r="I30"/>
  <c r="H13"/>
  <c r="I13"/>
  <c r="H12"/>
  <c r="I12"/>
  <c r="H11"/>
  <c r="I11"/>
  <c r="H10"/>
  <c r="I10"/>
  <c r="H9"/>
  <c r="I9"/>
  <c r="H16"/>
  <c r="H15"/>
  <c r="H14"/>
  <c r="G5" i="72"/>
  <c r="H5"/>
  <c r="G6"/>
  <c r="H6"/>
  <c r="G7"/>
  <c r="H7"/>
  <c r="G8"/>
  <c r="H8"/>
  <c r="G9"/>
  <c r="H9"/>
  <c r="G10"/>
  <c r="H10"/>
  <c r="G11"/>
  <c r="H11"/>
  <c r="G12"/>
  <c r="H12"/>
  <c r="H13"/>
  <c r="B14"/>
  <c r="H18"/>
  <c r="AK6" i="71"/>
  <c r="AN6"/>
  <c r="AO6"/>
  <c r="AK7"/>
  <c r="AN7"/>
  <c r="AO7"/>
  <c r="AK8"/>
  <c r="AN8"/>
  <c r="AO8"/>
  <c r="AK9"/>
  <c r="AN9"/>
  <c r="AO9"/>
  <c r="AK10"/>
  <c r="AN10"/>
  <c r="AO10"/>
  <c r="AK11"/>
  <c r="AN11"/>
  <c r="AO11"/>
  <c r="AK12"/>
  <c r="AN12"/>
  <c r="AO12"/>
  <c r="AK13"/>
  <c r="AN13"/>
  <c r="AO13"/>
  <c r="AK14"/>
  <c r="AN14"/>
  <c r="AO14"/>
  <c r="AK15"/>
  <c r="AN15"/>
  <c r="AO15"/>
  <c r="AK16"/>
  <c r="AN16"/>
  <c r="AO16"/>
  <c r="AK17"/>
  <c r="AN17"/>
  <c r="AO17"/>
  <c r="AK18"/>
  <c r="AN18"/>
  <c r="AO18"/>
  <c r="AK19"/>
  <c r="AN19"/>
  <c r="AO19"/>
  <c r="AK20"/>
  <c r="AN20"/>
  <c r="AO20"/>
  <c r="AK21"/>
  <c r="AN21"/>
  <c r="AO21"/>
  <c r="AK22"/>
  <c r="AN22"/>
  <c r="AO22"/>
  <c r="AO23"/>
  <c r="G6" i="70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5"/>
  <c r="G39"/>
  <c r="AK6" i="69"/>
  <c r="AN111"/>
  <c r="AN113"/>
  <c r="AK7"/>
  <c r="AL7"/>
  <c r="AN7"/>
  <c r="AK8"/>
  <c r="AL8"/>
  <c r="AN8"/>
  <c r="AK9"/>
  <c r="AL9"/>
  <c r="AN9"/>
  <c r="AK10"/>
  <c r="AL10"/>
  <c r="AN10"/>
  <c r="AK11"/>
  <c r="AL11"/>
  <c r="AN11"/>
  <c r="AK12"/>
  <c r="AL12"/>
  <c r="AN12"/>
  <c r="AK13"/>
  <c r="AL13"/>
  <c r="AN13"/>
  <c r="AK14"/>
  <c r="AL14"/>
  <c r="AN14"/>
  <c r="AK15"/>
  <c r="AL15"/>
  <c r="AN15"/>
  <c r="AK16"/>
  <c r="AL16"/>
  <c r="AN16"/>
  <c r="AK17"/>
  <c r="AL17"/>
  <c r="AN17"/>
  <c r="AK18"/>
  <c r="AL18"/>
  <c r="AN18"/>
  <c r="AK19"/>
  <c r="AL19"/>
  <c r="AN19"/>
  <c r="AK20"/>
  <c r="AL20"/>
  <c r="AN20"/>
  <c r="AK21"/>
  <c r="AL21"/>
  <c r="AN21"/>
  <c r="AK22"/>
  <c r="AL22"/>
  <c r="AN22"/>
  <c r="AK23"/>
  <c r="AL23"/>
  <c r="AN23"/>
  <c r="AK24"/>
  <c r="AL24"/>
  <c r="AN24"/>
  <c r="AK25"/>
  <c r="AL25"/>
  <c r="AN25"/>
  <c r="AK26"/>
  <c r="AL26"/>
  <c r="AN26"/>
  <c r="AK27"/>
  <c r="AL27"/>
  <c r="AN27"/>
  <c r="AK28"/>
  <c r="AL28"/>
  <c r="AN28"/>
  <c r="AK29"/>
  <c r="AL29"/>
  <c r="AN29"/>
  <c r="AK30"/>
  <c r="AL30"/>
  <c r="AN30"/>
  <c r="AK31"/>
  <c r="AL31"/>
  <c r="AN31"/>
  <c r="AK32"/>
  <c r="AL32"/>
  <c r="AN32"/>
  <c r="AK33"/>
  <c r="AL33"/>
  <c r="AN33"/>
  <c r="AK34"/>
  <c r="AL34"/>
  <c r="AN34"/>
  <c r="AK35"/>
  <c r="AL35"/>
  <c r="AN35"/>
  <c r="AK36"/>
  <c r="AL36"/>
  <c r="AN36"/>
  <c r="AK37"/>
  <c r="AL37"/>
  <c r="AN37"/>
  <c r="AK38"/>
  <c r="AL38"/>
  <c r="AN38"/>
  <c r="AK39"/>
  <c r="AL39"/>
  <c r="AN39"/>
  <c r="AK40"/>
  <c r="AL40"/>
  <c r="AN40"/>
  <c r="AK41"/>
  <c r="AL41"/>
  <c r="AN41"/>
  <c r="AK42"/>
  <c r="AL42"/>
  <c r="AN42"/>
  <c r="AK43"/>
  <c r="AL43"/>
  <c r="AN43"/>
  <c r="AK44"/>
  <c r="AL44"/>
  <c r="AN44"/>
  <c r="AK45"/>
  <c r="AL45"/>
  <c r="AN45"/>
  <c r="AK46"/>
  <c r="AL46"/>
  <c r="AN46"/>
  <c r="AK47"/>
  <c r="AL47"/>
  <c r="AN47"/>
  <c r="AK48"/>
  <c r="AL48"/>
  <c r="AN48"/>
  <c r="AK49"/>
  <c r="AL49"/>
  <c r="AN49"/>
  <c r="AK50"/>
  <c r="AL50"/>
  <c r="AN50"/>
  <c r="AK51"/>
  <c r="AL51"/>
  <c r="AN51"/>
  <c r="AK52"/>
  <c r="AL52"/>
  <c r="AN52"/>
  <c r="AK53"/>
  <c r="AL53"/>
  <c r="AN53"/>
  <c r="AK54"/>
  <c r="AL54"/>
  <c r="AN54"/>
  <c r="AK55"/>
  <c r="AL55"/>
  <c r="AN55"/>
  <c r="AK56"/>
  <c r="AL56"/>
  <c r="AN56"/>
  <c r="AK57"/>
  <c r="AL57"/>
  <c r="AN57"/>
  <c r="AK58"/>
  <c r="AL58"/>
  <c r="AN58"/>
  <c r="AK59"/>
  <c r="AL59"/>
  <c r="AN59"/>
  <c r="AK60"/>
  <c r="AL60"/>
  <c r="AN60"/>
  <c r="AK61"/>
  <c r="AL61"/>
  <c r="AN61"/>
  <c r="AK62"/>
  <c r="AL62"/>
  <c r="AN62"/>
  <c r="AK63"/>
  <c r="AL63"/>
  <c r="AN63"/>
  <c r="AK64"/>
  <c r="AL64"/>
  <c r="AN64"/>
  <c r="AK65"/>
  <c r="AL65"/>
  <c r="AN65"/>
  <c r="AK66"/>
  <c r="AL66"/>
  <c r="AN66"/>
  <c r="AK67"/>
  <c r="AL67"/>
  <c r="AN67"/>
  <c r="AK68"/>
  <c r="AL68"/>
  <c r="AN68"/>
  <c r="AK69"/>
  <c r="AL69"/>
  <c r="AN69"/>
  <c r="AK70"/>
  <c r="AL70"/>
  <c r="AN70"/>
  <c r="AK71"/>
  <c r="AL71"/>
  <c r="AN71"/>
  <c r="AK72"/>
  <c r="AL72"/>
  <c r="AN72"/>
  <c r="AK73"/>
  <c r="AL73"/>
  <c r="AN73"/>
  <c r="AK74"/>
  <c r="AL74"/>
  <c r="AN74"/>
  <c r="AK75"/>
  <c r="AL75"/>
  <c r="AN75"/>
  <c r="AK76"/>
  <c r="AL76"/>
  <c r="AN76"/>
  <c r="AK77"/>
  <c r="AL77"/>
  <c r="AN77"/>
  <c r="AK78"/>
  <c r="AL78"/>
  <c r="AN78"/>
  <c r="AK79"/>
  <c r="AL79"/>
  <c r="AN79"/>
  <c r="AK80"/>
  <c r="AL80"/>
  <c r="AN80"/>
  <c r="AK81"/>
  <c r="AL81"/>
  <c r="AN81"/>
  <c r="AK82"/>
  <c r="AL82"/>
  <c r="AN82"/>
  <c r="AK83"/>
  <c r="AL83"/>
  <c r="AN83"/>
  <c r="AK84"/>
  <c r="AL84"/>
  <c r="AN84"/>
  <c r="AK85"/>
  <c r="AL85"/>
  <c r="AN85"/>
  <c r="AK86"/>
  <c r="AL86"/>
  <c r="AN86"/>
  <c r="AK87"/>
  <c r="AL87"/>
  <c r="AN87"/>
  <c r="AK88"/>
  <c r="AL88"/>
  <c r="AN88"/>
  <c r="AK89"/>
  <c r="AL89"/>
  <c r="AN89"/>
  <c r="AK90"/>
  <c r="AL90"/>
  <c r="AN90"/>
  <c r="AK91"/>
  <c r="AL91"/>
  <c r="AN91"/>
  <c r="AK92"/>
  <c r="AL92"/>
  <c r="AN92"/>
  <c r="AK93"/>
  <c r="AL93"/>
  <c r="AN93"/>
  <c r="AK94"/>
  <c r="AL94"/>
  <c r="AN94"/>
  <c r="AK95"/>
  <c r="AL95"/>
  <c r="AN95"/>
  <c r="AK96"/>
  <c r="AL96"/>
  <c r="AN96"/>
  <c r="AK97"/>
  <c r="AL97"/>
  <c r="AN97"/>
  <c r="AK98"/>
  <c r="AL98"/>
  <c r="AN98"/>
  <c r="AK99"/>
  <c r="AL99"/>
  <c r="AN99"/>
  <c r="AK100"/>
  <c r="AL100"/>
  <c r="AN100"/>
  <c r="AK101"/>
  <c r="AL101"/>
  <c r="AN101"/>
  <c r="AK102"/>
  <c r="AL102"/>
  <c r="AN102"/>
  <c r="AK103"/>
  <c r="AL103"/>
  <c r="AN103"/>
  <c r="AK104"/>
  <c r="AL104"/>
  <c r="AN104"/>
  <c r="AK105"/>
  <c r="AL105"/>
  <c r="AN105"/>
  <c r="AK106"/>
  <c r="AL106"/>
  <c r="AN106"/>
  <c r="AK107"/>
  <c r="AL107"/>
  <c r="AN107"/>
  <c r="AK108"/>
  <c r="AL108"/>
  <c r="AN108"/>
  <c r="AK109"/>
  <c r="AL109"/>
  <c r="AN109"/>
  <c r="AK110"/>
  <c r="AL110"/>
  <c r="AN110"/>
  <c r="G11" i="68"/>
  <c r="G12"/>
  <c r="G13"/>
  <c r="G14"/>
  <c r="G15"/>
  <c r="G16"/>
  <c r="G17"/>
  <c r="G18"/>
  <c r="G19"/>
  <c r="G27"/>
  <c r="G28"/>
  <c r="G29"/>
  <c r="G30"/>
  <c r="G31"/>
  <c r="G32"/>
  <c r="G33"/>
  <c r="G34"/>
  <c r="G35"/>
  <c r="G42"/>
  <c r="G43"/>
  <c r="G44"/>
  <c r="G45"/>
  <c r="G46"/>
  <c r="G47"/>
  <c r="G48"/>
  <c r="G49"/>
  <c r="G50"/>
  <c r="G58"/>
  <c r="G59"/>
  <c r="G60"/>
  <c r="G61"/>
  <c r="G62"/>
  <c r="G63"/>
  <c r="G64"/>
  <c r="G65"/>
  <c r="G66"/>
  <c r="G73"/>
  <c r="G74"/>
  <c r="G75"/>
  <c r="G76"/>
  <c r="G77"/>
  <c r="G78"/>
  <c r="G79"/>
  <c r="G80"/>
  <c r="G81"/>
  <c r="G82"/>
  <c r="D12" i="40"/>
  <c r="D14" s="1"/>
  <c r="D19" s="1"/>
  <c r="D21" s="1"/>
  <c r="F12"/>
  <c r="G12"/>
  <c r="H12"/>
  <c r="H17" s="1"/>
  <c r="J12"/>
  <c r="J14" s="1"/>
  <c r="J19" s="1"/>
  <c r="J21" s="1"/>
  <c r="K12"/>
  <c r="L12"/>
  <c r="L15"/>
  <c r="C14"/>
  <c r="G14" s="1"/>
  <c r="G19" s="1"/>
  <c r="K14"/>
  <c r="K19" s="1"/>
  <c r="L14"/>
  <c r="L19" s="1"/>
  <c r="F15"/>
  <c r="G15"/>
  <c r="H15"/>
  <c r="K15"/>
  <c r="F16"/>
  <c r="G16"/>
  <c r="K16"/>
  <c r="L16"/>
  <c r="F17"/>
  <c r="G17"/>
  <c r="K17"/>
  <c r="L17"/>
  <c r="F18"/>
  <c r="G18"/>
  <c r="K18"/>
  <c r="L18"/>
  <c r="C19"/>
  <c r="F20"/>
  <c r="G20"/>
  <c r="J20"/>
  <c r="F7" i="54"/>
  <c r="F8"/>
  <c r="F9"/>
  <c r="F10"/>
  <c r="F11"/>
  <c r="F12"/>
  <c r="L12"/>
  <c r="P12" s="1"/>
  <c r="F13"/>
  <c r="L13"/>
  <c r="P13" s="1"/>
  <c r="E13" i="53" s="1"/>
  <c r="E20" s="1"/>
  <c r="F14" i="54"/>
  <c r="F15"/>
  <c r="F18"/>
  <c r="F19"/>
  <c r="F20"/>
  <c r="F21"/>
  <c r="D22"/>
  <c r="E22"/>
  <c r="F22"/>
  <c r="G22"/>
  <c r="I22"/>
  <c r="L22"/>
  <c r="N22" s="1"/>
  <c r="L23"/>
  <c r="N23"/>
  <c r="E15" i="53" s="1"/>
  <c r="F29" i="54"/>
  <c r="F30"/>
  <c r="F31"/>
  <c r="F32"/>
  <c r="F33"/>
  <c r="F34"/>
  <c r="F35"/>
  <c r="F36"/>
  <c r="F37"/>
  <c r="F38"/>
  <c r="F39"/>
  <c r="F40"/>
  <c r="F41"/>
  <c r="D42"/>
  <c r="E42"/>
  <c r="F42"/>
  <c r="G42"/>
  <c r="I42"/>
  <c r="F49"/>
  <c r="F50"/>
  <c r="F51"/>
  <c r="F52"/>
  <c r="F53"/>
  <c r="F54"/>
  <c r="F55"/>
  <c r="F56"/>
  <c r="F57"/>
  <c r="F58"/>
  <c r="F59"/>
  <c r="F60"/>
  <c r="F61"/>
  <c r="D62"/>
  <c r="E62"/>
  <c r="F62"/>
  <c r="G62"/>
  <c r="I62"/>
  <c r="F70"/>
  <c r="F71"/>
  <c r="F72"/>
  <c r="F73"/>
  <c r="F74"/>
  <c r="F75"/>
  <c r="F76"/>
  <c r="F77"/>
  <c r="F78"/>
  <c r="F79"/>
  <c r="F80"/>
  <c r="F81"/>
  <c r="D83"/>
  <c r="E83"/>
  <c r="F83"/>
  <c r="G83"/>
  <c r="I83"/>
  <c r="G91"/>
  <c r="G92"/>
  <c r="G93"/>
  <c r="G94"/>
  <c r="G95"/>
  <c r="G96"/>
  <c r="G97"/>
  <c r="G98"/>
  <c r="G99"/>
  <c r="G100"/>
  <c r="G101"/>
  <c r="G102"/>
  <c r="G103"/>
  <c r="D104"/>
  <c r="E104"/>
  <c r="F104"/>
  <c r="G104"/>
  <c r="H104"/>
  <c r="H14" i="67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H15"/>
  <c r="I15"/>
  <c r="J15"/>
  <c r="K15"/>
  <c r="L15"/>
  <c r="M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H16"/>
  <c r="I16"/>
  <c r="J16"/>
  <c r="K16"/>
  <c r="L16"/>
  <c r="M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H17"/>
  <c r="I17"/>
  <c r="J17"/>
  <c r="K17"/>
  <c r="L17"/>
  <c r="M17"/>
  <c r="N17"/>
  <c r="O17"/>
  <c r="P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H18"/>
  <c r="I18"/>
  <c r="J18"/>
  <c r="K18"/>
  <c r="L18"/>
  <c r="M18"/>
  <c r="N18"/>
  <c r="O18"/>
  <c r="P18"/>
  <c r="Q18"/>
  <c r="R18"/>
  <c r="T18"/>
  <c r="U18"/>
  <c r="V18"/>
  <c r="W18"/>
  <c r="X18"/>
  <c r="Y18"/>
  <c r="Z18"/>
  <c r="AA18"/>
  <c r="AB18"/>
  <c r="AC18"/>
  <c r="AD18"/>
  <c r="AE18"/>
  <c r="AF18"/>
  <c r="AG18"/>
  <c r="AH18"/>
  <c r="AI18"/>
  <c r="H19"/>
  <c r="I19"/>
  <c r="J19"/>
  <c r="K19"/>
  <c r="L19"/>
  <c r="M19"/>
  <c r="N19"/>
  <c r="O19"/>
  <c r="P19"/>
  <c r="Q19"/>
  <c r="R19"/>
  <c r="S19"/>
  <c r="T19"/>
  <c r="U19"/>
  <c r="W19"/>
  <c r="X19"/>
  <c r="Y19"/>
  <c r="Z19"/>
  <c r="AA19"/>
  <c r="AB19"/>
  <c r="AC19"/>
  <c r="AD19"/>
  <c r="AE19"/>
  <c r="AF19"/>
  <c r="AG19"/>
  <c r="AH19"/>
  <c r="AI19"/>
  <c r="H20"/>
  <c r="I20"/>
  <c r="J20"/>
  <c r="K20"/>
  <c r="L20"/>
  <c r="M20"/>
  <c r="N20"/>
  <c r="O20"/>
  <c r="P20"/>
  <c r="Q20"/>
  <c r="R20"/>
  <c r="S20"/>
  <c r="T20"/>
  <c r="U20"/>
  <c r="V20"/>
  <c r="W20"/>
  <c r="Y20"/>
  <c r="Z20"/>
  <c r="AA20"/>
  <c r="AB20"/>
  <c r="AC20"/>
  <c r="AD20"/>
  <c r="AE20"/>
  <c r="AF20"/>
  <c r="AG20"/>
  <c r="AH20"/>
  <c r="AI20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B21"/>
  <c r="AC21"/>
  <c r="AD21"/>
  <c r="AE21"/>
  <c r="AF21"/>
  <c r="AG21"/>
  <c r="AH21"/>
  <c r="AI21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E22"/>
  <c r="AF22"/>
  <c r="AG22"/>
  <c r="AH22"/>
  <c r="AI22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G23"/>
  <c r="AH23"/>
  <c r="AI23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H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H27"/>
  <c r="I27"/>
  <c r="J27"/>
  <c r="K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H33"/>
  <c r="I33"/>
  <c r="J33"/>
  <c r="N33"/>
  <c r="O33"/>
  <c r="P33"/>
  <c r="Q33"/>
  <c r="R33"/>
  <c r="S33"/>
  <c r="T33"/>
  <c r="U33"/>
  <c r="V33"/>
  <c r="W33"/>
  <c r="X33"/>
  <c r="Y33"/>
  <c r="Z33"/>
  <c r="AA33"/>
  <c r="AB33"/>
  <c r="AC33"/>
  <c r="AD33"/>
  <c r="AE33"/>
  <c r="AF33"/>
  <c r="AG33"/>
  <c r="AH33"/>
  <c r="AI33"/>
  <c r="H34"/>
  <c r="I34"/>
  <c r="J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H35"/>
  <c r="I35"/>
  <c r="J35"/>
  <c r="K35"/>
  <c r="L35"/>
  <c r="M35"/>
  <c r="N35"/>
  <c r="O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H36"/>
  <c r="I36"/>
  <c r="J36"/>
  <c r="K36"/>
  <c r="L36"/>
  <c r="M36"/>
  <c r="N36"/>
  <c r="O36"/>
  <c r="P36"/>
  <c r="Q36"/>
  <c r="S36"/>
  <c r="T36"/>
  <c r="U36"/>
  <c r="V36"/>
  <c r="W36"/>
  <c r="X36"/>
  <c r="Y36"/>
  <c r="Z36"/>
  <c r="AA36"/>
  <c r="AB36"/>
  <c r="AC36"/>
  <c r="AD36"/>
  <c r="AE36"/>
  <c r="AF36"/>
  <c r="AG36"/>
  <c r="AH36"/>
  <c r="AI36"/>
  <c r="H37"/>
  <c r="I37"/>
  <c r="J37"/>
  <c r="K37"/>
  <c r="L37"/>
  <c r="M37"/>
  <c r="N37"/>
  <c r="O37"/>
  <c r="P37"/>
  <c r="Q37"/>
  <c r="R37"/>
  <c r="S37"/>
  <c r="T37"/>
  <c r="V37"/>
  <c r="W37"/>
  <c r="X37"/>
  <c r="Y37"/>
  <c r="Z37"/>
  <c r="AA37"/>
  <c r="AB37"/>
  <c r="AC37"/>
  <c r="AD37"/>
  <c r="AE37"/>
  <c r="AF37"/>
  <c r="AG37"/>
  <c r="AH37"/>
  <c r="AI37"/>
  <c r="H38"/>
  <c r="I38"/>
  <c r="J38"/>
  <c r="K38"/>
  <c r="L38"/>
  <c r="M38"/>
  <c r="N38"/>
  <c r="O38"/>
  <c r="P38"/>
  <c r="Q38"/>
  <c r="R38"/>
  <c r="S38"/>
  <c r="T38"/>
  <c r="U38"/>
  <c r="V38"/>
  <c r="X38"/>
  <c r="Y38"/>
  <c r="Z38"/>
  <c r="AA38"/>
  <c r="AB38"/>
  <c r="AC38"/>
  <c r="AD38"/>
  <c r="AE38"/>
  <c r="AF38"/>
  <c r="AG38"/>
  <c r="AH38"/>
  <c r="AI38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AA39"/>
  <c r="AB39"/>
  <c r="AC39"/>
  <c r="AD39"/>
  <c r="AE39"/>
  <c r="AF39"/>
  <c r="AG39"/>
  <c r="AH39"/>
  <c r="AI39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D40"/>
  <c r="AE40"/>
  <c r="AF40"/>
  <c r="AG40"/>
  <c r="AH40"/>
  <c r="AI40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F41"/>
  <c r="AG41"/>
  <c r="AH41"/>
  <c r="AI41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I42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D43"/>
  <c r="AE43"/>
  <c r="AF43"/>
  <c r="AG43"/>
  <c r="AH43"/>
  <c r="AI43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Q49"/>
  <c r="AH49"/>
  <c r="Q50"/>
  <c r="AH50"/>
  <c r="Q51"/>
  <c r="AH51"/>
  <c r="Q53"/>
  <c r="AH53"/>
  <c r="J62"/>
  <c r="AA62"/>
  <c r="Q69"/>
  <c r="AH69"/>
  <c r="Q70"/>
  <c r="AH70"/>
  <c r="Q71"/>
  <c r="AH71"/>
  <c r="Q73"/>
  <c r="AH73"/>
  <c r="J82"/>
  <c r="AA82"/>
  <c r="O97"/>
  <c r="Q97"/>
  <c r="O98"/>
  <c r="O99"/>
  <c r="O100"/>
  <c r="O101"/>
  <c r="O102"/>
  <c r="O103"/>
  <c r="O104"/>
  <c r="O105"/>
  <c r="O106"/>
  <c r="O107"/>
  <c r="O108"/>
  <c r="J110"/>
  <c r="K110"/>
  <c r="M110"/>
  <c r="O110"/>
  <c r="E11" i="50"/>
  <c r="E14"/>
  <c r="E15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D50"/>
  <c r="E50"/>
  <c r="D51"/>
  <c r="E51"/>
  <c r="D52"/>
  <c r="E52"/>
  <c r="D53"/>
  <c r="E53"/>
  <c r="D54"/>
  <c r="E54"/>
  <c r="D55"/>
  <c r="E57"/>
  <c r="E58"/>
  <c r="E59"/>
  <c r="E60"/>
  <c r="E61"/>
  <c r="E62"/>
  <c r="E63"/>
  <c r="D64"/>
  <c r="D65"/>
  <c r="D66"/>
  <c r="E11" i="49"/>
  <c r="E13"/>
  <c r="E20" s="1"/>
  <c r="E14"/>
  <c r="E15"/>
  <c r="E24"/>
  <c r="E26" s="1"/>
  <c r="E67" s="1"/>
  <c r="F18" i="52" s="1"/>
  <c r="G18" s="1"/>
  <c r="E25" i="49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3"/>
  <c r="E45"/>
  <c r="E46"/>
  <c r="E47"/>
  <c r="D48"/>
  <c r="E48"/>
  <c r="D50"/>
  <c r="E50"/>
  <c r="D51"/>
  <c r="E51"/>
  <c r="D52"/>
  <c r="E52"/>
  <c r="D53"/>
  <c r="E53"/>
  <c r="D54"/>
  <c r="E54"/>
  <c r="D55"/>
  <c r="E55"/>
  <c r="E57"/>
  <c r="E58"/>
  <c r="E59"/>
  <c r="E60"/>
  <c r="E61"/>
  <c r="E62"/>
  <c r="E63"/>
  <c r="D64"/>
  <c r="E64"/>
  <c r="D65"/>
  <c r="E65"/>
  <c r="D66"/>
  <c r="E66"/>
  <c r="E11" i="48"/>
  <c r="E14"/>
  <c r="E15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E48"/>
  <c r="D50"/>
  <c r="E50"/>
  <c r="D51"/>
  <c r="E51"/>
  <c r="D52"/>
  <c r="E52"/>
  <c r="D53"/>
  <c r="E53"/>
  <c r="D54"/>
  <c r="E54"/>
  <c r="D55"/>
  <c r="E55"/>
  <c r="E57"/>
  <c r="E58"/>
  <c r="E59"/>
  <c r="E60"/>
  <c r="E61"/>
  <c r="E62"/>
  <c r="E63"/>
  <c r="D64"/>
  <c r="D65"/>
  <c r="D66"/>
  <c r="G12" i="46"/>
  <c r="G13"/>
  <c r="E14"/>
  <c r="G15"/>
  <c r="G16" s="1"/>
  <c r="E7" s="1"/>
  <c r="E11" s="1"/>
  <c r="E22"/>
  <c r="D37"/>
  <c r="D42"/>
  <c r="D43"/>
  <c r="D48"/>
  <c r="D50"/>
  <c r="D51"/>
  <c r="D52"/>
  <c r="D53"/>
  <c r="D54"/>
  <c r="D55"/>
  <c r="G12" i="45"/>
  <c r="G13"/>
  <c r="G15"/>
  <c r="G16" s="1"/>
  <c r="E7" s="1"/>
  <c r="E11" s="1"/>
  <c r="D37"/>
  <c r="D42"/>
  <c r="D43"/>
  <c r="D48"/>
  <c r="D50"/>
  <c r="D51"/>
  <c r="D52"/>
  <c r="D53"/>
  <c r="D54"/>
  <c r="D55"/>
  <c r="D64"/>
  <c r="D65"/>
  <c r="D66"/>
  <c r="E14" i="47"/>
  <c r="E22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D50"/>
  <c r="E50"/>
  <c r="D51"/>
  <c r="E51"/>
  <c r="D52"/>
  <c r="E52"/>
  <c r="D53"/>
  <c r="E53"/>
  <c r="D54"/>
  <c r="E54"/>
  <c r="D55"/>
  <c r="E57"/>
  <c r="E58"/>
  <c r="E59"/>
  <c r="E60"/>
  <c r="E61"/>
  <c r="E62"/>
  <c r="E63"/>
  <c r="D64"/>
  <c r="D65"/>
  <c r="D66"/>
  <c r="E8" i="53"/>
  <c r="E14"/>
  <c r="E22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D50"/>
  <c r="E50"/>
  <c r="D51"/>
  <c r="E51"/>
  <c r="D52"/>
  <c r="E52"/>
  <c r="D53"/>
  <c r="E53"/>
  <c r="D54"/>
  <c r="E54"/>
  <c r="D55"/>
  <c r="E57"/>
  <c r="E58"/>
  <c r="E59"/>
  <c r="E60"/>
  <c r="E61"/>
  <c r="E62"/>
  <c r="E63"/>
  <c r="D64"/>
  <c r="E64"/>
  <c r="E65"/>
  <c r="E9" i="51"/>
  <c r="E14"/>
  <c r="E22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D50"/>
  <c r="E50"/>
  <c r="D51"/>
  <c r="E51"/>
  <c r="D52"/>
  <c r="E52"/>
  <c r="D53"/>
  <c r="E53"/>
  <c r="D54"/>
  <c r="E54"/>
  <c r="D55"/>
  <c r="E57"/>
  <c r="E58"/>
  <c r="E59"/>
  <c r="E60"/>
  <c r="E61"/>
  <c r="E62"/>
  <c r="E63"/>
  <c r="D64"/>
  <c r="E64"/>
  <c r="D65"/>
  <c r="D66"/>
  <c r="E14" i="11"/>
  <c r="E22"/>
  <c r="H26"/>
  <c r="J26"/>
  <c r="E29"/>
  <c r="E30"/>
  <c r="E31"/>
  <c r="E32"/>
  <c r="E33"/>
  <c r="E34"/>
  <c r="E35"/>
  <c r="E36"/>
  <c r="D37"/>
  <c r="E39"/>
  <c r="E40"/>
  <c r="E41"/>
  <c r="H41"/>
  <c r="D42"/>
  <c r="E42"/>
  <c r="D43"/>
  <c r="E45"/>
  <c r="E46"/>
  <c r="E47"/>
  <c r="D48"/>
  <c r="D50"/>
  <c r="E50"/>
  <c r="D51"/>
  <c r="E51"/>
  <c r="D52"/>
  <c r="E52"/>
  <c r="D53"/>
  <c r="E53"/>
  <c r="D54"/>
  <c r="E54"/>
  <c r="D55"/>
  <c r="E57"/>
  <c r="E58"/>
  <c r="E59"/>
  <c r="E60"/>
  <c r="E61"/>
  <c r="E62"/>
  <c r="E63"/>
  <c r="D64"/>
  <c r="E64"/>
  <c r="D65"/>
  <c r="D66"/>
  <c r="E15" i="52"/>
  <c r="AO28" i="71"/>
  <c r="AO29" s="1"/>
  <c r="E16" i="52"/>
  <c r="I20" i="40"/>
  <c r="E17" i="52"/>
  <c r="K20" i="40"/>
  <c r="K21" s="1"/>
  <c r="E18" i="52"/>
  <c r="L20" i="40"/>
  <c r="L21" s="1"/>
  <c r="G23" i="52"/>
  <c r="F28"/>
  <c r="I19"/>
  <c r="H20" i="40"/>
  <c r="H16"/>
  <c r="H14"/>
  <c r="H18"/>
  <c r="J17"/>
  <c r="D17"/>
  <c r="J15"/>
  <c r="D15"/>
  <c r="J18"/>
  <c r="D18"/>
  <c r="J16"/>
  <c r="D16"/>
  <c r="E14" i="73"/>
  <c r="I14"/>
  <c r="N20" i="40"/>
  <c r="AN116" i="69"/>
  <c r="AN117" s="1"/>
  <c r="E16" i="73"/>
  <c r="I16"/>
  <c r="E64" i="50"/>
  <c r="E64" i="48"/>
  <c r="E65"/>
  <c r="E64" i="47"/>
  <c r="D65" i="53"/>
  <c r="D66"/>
  <c r="E66"/>
  <c r="E66" i="11"/>
  <c r="E66" i="48"/>
  <c r="E23" i="45" l="1"/>
  <c r="E23" i="46"/>
  <c r="E23" i="53"/>
  <c r="E23" i="11"/>
  <c r="E23" i="51"/>
  <c r="E23" i="47"/>
  <c r="E24"/>
  <c r="E24" i="46"/>
  <c r="E24" i="53"/>
  <c r="E24" i="45"/>
  <c r="E24" i="51"/>
  <c r="E24" i="11"/>
  <c r="E36" i="46"/>
  <c r="E60"/>
  <c r="E46"/>
  <c r="E34"/>
  <c r="E53"/>
  <c r="E57"/>
  <c r="E62"/>
  <c r="E61"/>
  <c r="E30"/>
  <c r="E54"/>
  <c r="E41"/>
  <c r="E50"/>
  <c r="E39"/>
  <c r="E52"/>
  <c r="E42"/>
  <c r="E51"/>
  <c r="E35"/>
  <c r="E64"/>
  <c r="E45"/>
  <c r="E33"/>
  <c r="E32"/>
  <c r="E31"/>
  <c r="E47"/>
  <c r="E29"/>
  <c r="E59"/>
  <c r="E40"/>
  <c r="E58"/>
  <c r="E63"/>
  <c r="I12" i="40"/>
  <c r="E13" i="11"/>
  <c r="E20" s="1"/>
  <c r="E13" i="47"/>
  <c r="E13" i="45"/>
  <c r="E13" i="46"/>
  <c r="E13" i="51"/>
  <c r="E20" s="1"/>
  <c r="G21" i="40"/>
  <c r="E25" i="45"/>
  <c r="E25" i="51"/>
  <c r="E25" i="11"/>
  <c r="E25" i="53"/>
  <c r="E25" i="46"/>
  <c r="E25" i="47"/>
  <c r="H19" i="40"/>
  <c r="H21" s="1"/>
  <c r="E67" i="50"/>
  <c r="F19" i="52" s="1"/>
  <c r="G19" s="1"/>
  <c r="E51" i="45"/>
  <c r="E35"/>
  <c r="E34"/>
  <c r="E53"/>
  <c r="E39"/>
  <c r="E52"/>
  <c r="E61"/>
  <c r="E47"/>
  <c r="E29"/>
  <c r="E59"/>
  <c r="E50"/>
  <c r="E55" s="1"/>
  <c r="E33"/>
  <c r="E32"/>
  <c r="E42"/>
  <c r="E64"/>
  <c r="E36"/>
  <c r="E60"/>
  <c r="E46"/>
  <c r="E45"/>
  <c r="E48" s="1"/>
  <c r="E12" i="40"/>
  <c r="E63" i="45"/>
  <c r="E31"/>
  <c r="E30"/>
  <c r="E54"/>
  <c r="E41"/>
  <c r="E40"/>
  <c r="E58"/>
  <c r="E57"/>
  <c r="E62"/>
  <c r="E15" i="51"/>
  <c r="E15" i="47"/>
  <c r="E15" i="45"/>
  <c r="E15" i="46"/>
  <c r="E15" i="11"/>
  <c r="F14" i="40"/>
  <c r="F19" s="1"/>
  <c r="F21" s="1"/>
  <c r="E65" i="46" l="1"/>
  <c r="E20" i="47"/>
  <c r="E48" i="46"/>
  <c r="E26" i="51"/>
  <c r="E67" s="1"/>
  <c r="F12" i="52" s="1"/>
  <c r="G12" s="1"/>
  <c r="E26" i="45"/>
  <c r="E15" i="40"/>
  <c r="E18"/>
  <c r="E16"/>
  <c r="E14"/>
  <c r="E17"/>
  <c r="E26" i="11"/>
  <c r="E67" s="1"/>
  <c r="F11" i="52" s="1"/>
  <c r="G11" s="1"/>
  <c r="E37" i="45"/>
  <c r="E43"/>
  <c r="E20"/>
  <c r="E37" i="46"/>
  <c r="E55"/>
  <c r="E26" i="47"/>
  <c r="E67" s="1"/>
  <c r="F15" i="52" s="1"/>
  <c r="G15" s="1"/>
  <c r="E26" i="46"/>
  <c r="I15" i="40"/>
  <c r="I18"/>
  <c r="I16"/>
  <c r="I14"/>
  <c r="I17"/>
  <c r="E65" i="45"/>
  <c r="E20" i="46"/>
  <c r="E43"/>
  <c r="E26" i="53"/>
  <c r="E67" s="1"/>
  <c r="F13" i="52" s="1"/>
  <c r="G13" s="1"/>
  <c r="E66" i="46" l="1"/>
  <c r="E67"/>
  <c r="F16" i="52" s="1"/>
  <c r="G16" s="1"/>
  <c r="E19" i="40"/>
  <c r="E21" s="1"/>
  <c r="E66" i="45"/>
  <c r="E67"/>
  <c r="F14" i="52" s="1"/>
  <c r="G14" s="1"/>
  <c r="H10" s="1"/>
  <c r="I19" i="40"/>
  <c r="I21" s="1"/>
  <c r="F21" i="52" l="1"/>
  <c r="H21" s="1"/>
  <c r="F22"/>
  <c r="H22" s="1"/>
  <c r="J22" i="40"/>
  <c r="F29" i="52" l="1"/>
  <c r="F30" s="1"/>
  <c r="F31" l="1"/>
  <c r="H23" s="1"/>
  <c r="G32"/>
  <c r="G33" s="1"/>
  <c r="H35" l="1"/>
  <c r="H20"/>
</calcChain>
</file>

<file path=xl/comments1.xml><?xml version="1.0" encoding="utf-8"?>
<comments xmlns="http://schemas.openxmlformats.org/spreadsheetml/2006/main">
  <authors>
    <author>anderson.ferreira</author>
  </authors>
  <commentList>
    <comment ref="G21" authorId="0">
      <text>
        <r>
          <rPr>
            <sz val="9"/>
            <color indexed="81"/>
            <rFont val="Tahoma"/>
            <family val="2"/>
          </rPr>
          <t xml:space="preserve">
Total Serventes + Encarregados
</t>
        </r>
      </text>
    </comment>
  </commentList>
</comments>
</file>

<file path=xl/comments2.xml><?xml version="1.0" encoding="utf-8"?>
<comments xmlns="http://schemas.openxmlformats.org/spreadsheetml/2006/main">
  <authors>
    <author>anderson.ferreira</author>
  </authors>
  <commentList>
    <comment ref="AL116" authorId="0">
      <text>
        <r>
          <rPr>
            <sz val="9"/>
            <color indexed="81"/>
            <rFont val="Tahoma"/>
            <family val="2"/>
          </rPr>
          <t xml:space="preserve">
Total Serventes + Encarregados
</t>
        </r>
      </text>
    </comment>
  </commentList>
</comments>
</file>

<file path=xl/comments3.xml><?xml version="1.0" encoding="utf-8"?>
<comments xmlns="http://schemas.openxmlformats.org/spreadsheetml/2006/main">
  <authors>
    <author>anderson.ferreira</author>
  </authors>
  <commentList>
    <comment ref="AM28" authorId="0">
      <text>
        <r>
          <rPr>
            <sz val="9"/>
            <color indexed="81"/>
            <rFont val="Tahoma"/>
            <family val="2"/>
          </rPr>
          <t xml:space="preserve">
Total Serventes + Encarregados
</t>
        </r>
      </text>
    </comment>
  </commentList>
</comments>
</file>

<file path=xl/sharedStrings.xml><?xml version="1.0" encoding="utf-8"?>
<sst xmlns="http://schemas.openxmlformats.org/spreadsheetml/2006/main" count="1649" uniqueCount="576">
  <si>
    <t>Adicional Noturno</t>
  </si>
  <si>
    <t>Outros</t>
  </si>
  <si>
    <t>INSS</t>
  </si>
  <si>
    <t>INCRA</t>
  </si>
  <si>
    <t>FGTS</t>
  </si>
  <si>
    <t>SEBRAE</t>
  </si>
  <si>
    <t>Vale Transporte</t>
  </si>
  <si>
    <t>Assistência Odontológica</t>
  </si>
  <si>
    <t>Lucro</t>
  </si>
  <si>
    <t>Desconto Legal referente ao vale transporte (6%)</t>
  </si>
  <si>
    <t>PLANILHA DE COMPOSIÇÃO DE CUSTOS</t>
  </si>
  <si>
    <t>Servente diurno com periculosidade</t>
  </si>
  <si>
    <t>Salário Base</t>
  </si>
  <si>
    <t>Total da Remuneração - Módulo 1</t>
  </si>
  <si>
    <t>Adicional Periculosidade</t>
  </si>
  <si>
    <t>Adicional Insalubridade</t>
  </si>
  <si>
    <t>Auxílio Alimentação</t>
  </si>
  <si>
    <t>Auxílio Morte/Funeral</t>
  </si>
  <si>
    <t>Plano de Saúde</t>
  </si>
  <si>
    <t>Desconto Assistêncial Patronal</t>
  </si>
  <si>
    <t>Total de Benefícios Mensais e Diários</t>
  </si>
  <si>
    <t>Percentual</t>
  </si>
  <si>
    <t>Valor</t>
  </si>
  <si>
    <t>Item</t>
  </si>
  <si>
    <t>Descrição</t>
  </si>
  <si>
    <t>Módulo III - INSUMOS DIVERSOS</t>
  </si>
  <si>
    <t>Módulo II - BENEFÍCIOS MENSAIS E DIÁRIOS</t>
  </si>
  <si>
    <t>Módulo I - COMPOSIÇÃO DA REMUNERAÇÃO</t>
  </si>
  <si>
    <t>Total Insumos Diversos</t>
  </si>
  <si>
    <t>Módulo IV - ENCARGOS SOCIAIS E TRABALHISTAS</t>
  </si>
  <si>
    <t>SESI/SESC/SEST</t>
  </si>
  <si>
    <t>SENAI/SENAC/SENAT</t>
  </si>
  <si>
    <t>Salário Educação</t>
  </si>
  <si>
    <t>RAT x FAP</t>
  </si>
  <si>
    <t>Submódulo 4.1 - Encargos Previdenciários, FGTS e outras contribuições</t>
  </si>
  <si>
    <t>Total Encargos Previdenciários, FGTS e outras contribuições</t>
  </si>
  <si>
    <t>Submódulo 4.2 - 13º Salário e Adicional de Férias</t>
  </si>
  <si>
    <t>13º Salário</t>
  </si>
  <si>
    <t>Adicional de Férias</t>
  </si>
  <si>
    <t>Incidência do Submódulo 4.1 sobre 13º Salário e Adicional de Férias</t>
  </si>
  <si>
    <t>Total 13º Salário e Adicional de Férias</t>
  </si>
  <si>
    <t>Submódulo 4.3 - Afastamento Maternidade</t>
  </si>
  <si>
    <t>Férias Proporcionais relativas ao Afastamento Maternidade</t>
  </si>
  <si>
    <t>Incidência do Submódulo 4.1 sobre as Férias Proporcionais</t>
  </si>
  <si>
    <t>Incidência do Submódulo 4.1 sobre o período de licença-maternidade</t>
  </si>
  <si>
    <t>Total Afastamento Maternidade</t>
  </si>
  <si>
    <t>Aviso Prévio Indenizado</t>
  </si>
  <si>
    <t>Incidência do Submódulo 4.1 sobre o Aviso Prévio Indenizado</t>
  </si>
  <si>
    <t>Multa do FGTS do Aviso Prévio Indenizado</t>
  </si>
  <si>
    <t>Multa do FGTS para rescisão sem Justa Causa</t>
  </si>
  <si>
    <t>Indenização Adicional</t>
  </si>
  <si>
    <t>Total Provisão para Rescisão</t>
  </si>
  <si>
    <t>Submódulo 4.4 -Provisão para Rescisão</t>
  </si>
  <si>
    <t>Submódulo 4.5 -Custo de Reposição do Profissional Ausente</t>
  </si>
  <si>
    <t>Férias</t>
  </si>
  <si>
    <t>Ausência por Doença</t>
  </si>
  <si>
    <t>Licença Paternidade</t>
  </si>
  <si>
    <t>Ausências Legais</t>
  </si>
  <si>
    <t>Ausência por Acidente do Trabalho</t>
  </si>
  <si>
    <t>Aviso Prévio Trabalhado</t>
  </si>
  <si>
    <t>Incidência do Submódulo 4.1 sobre o Custo de Reposição do Profissional Ausente</t>
  </si>
  <si>
    <t>Total Custo de Reposição do Profissional Ausente</t>
  </si>
  <si>
    <t>SUBTOTAL MÓDULOS 1, 2, 3 e 4</t>
  </si>
  <si>
    <t>Total de Encargos Sociais e Trabalhistas - MÓDULO 4</t>
  </si>
  <si>
    <t>VALOR HORA TRABALHADA</t>
  </si>
  <si>
    <t>VALOR ADICIONAL NOTURNO / HORA</t>
  </si>
  <si>
    <t>VALOR ADICIONAL NOTURNO</t>
  </si>
  <si>
    <t>Uniformes</t>
  </si>
  <si>
    <t>EPI</t>
  </si>
  <si>
    <t>Posto</t>
  </si>
  <si>
    <t>Total da Remuneração - Módulo 01</t>
  </si>
  <si>
    <t>A</t>
  </si>
  <si>
    <t>B</t>
  </si>
  <si>
    <t>C</t>
  </si>
  <si>
    <t>13 Salário</t>
  </si>
  <si>
    <t>Servente Diurno 44h</t>
  </si>
  <si>
    <t>Encarregado Diurno 44h</t>
  </si>
  <si>
    <t>Encarregado Noturno 44h</t>
  </si>
  <si>
    <t>Copeira 44h</t>
  </si>
  <si>
    <t>D</t>
  </si>
  <si>
    <t>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</si>
  <si>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</si>
  <si>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</si>
  <si>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</si>
  <si>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</si>
  <si>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</si>
  <si>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</si>
  <si>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</si>
  <si>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</si>
  <si>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</si>
  <si>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</si>
  <si>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</si>
  <si>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</si>
  <si>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MÊS</t>
  </si>
  <si>
    <t>DIAS</t>
  </si>
  <si>
    <t>TOTAL</t>
  </si>
  <si>
    <t>PREVISÃO DE DIAS TRABALHADOS/MÊS</t>
  </si>
  <si>
    <t>Estimativa de Dias Efetivamente Trabalhados por MÊS</t>
  </si>
  <si>
    <t>Trecho Volta</t>
  </si>
  <si>
    <t>Cidade Satélite até Posto de Trabalho METRÔ-DF</t>
  </si>
  <si>
    <t>Posto de Trabalho METRÔ-DF para Cidade Satélite</t>
  </si>
  <si>
    <t>Valor Mensal</t>
  </si>
  <si>
    <t>3.1</t>
  </si>
  <si>
    <t>3.2</t>
  </si>
  <si>
    <t>3.3</t>
  </si>
  <si>
    <t>Total de Empregados</t>
  </si>
  <si>
    <t>Jardineiro 44h</t>
  </si>
  <si>
    <t>Jardineiro</t>
  </si>
  <si>
    <t>Inc. Multa do FGTS rescisão sem justa causa sobre 13º e Adicional de Férias</t>
  </si>
  <si>
    <t>Incidência dos submódulos 2.3, 2.4 e módulo 3 sobre o Custo de Reposição</t>
  </si>
  <si>
    <t>Servente Diurno - CBO 5143-20</t>
  </si>
  <si>
    <t>Servente Noturno - CBO 5143-20</t>
  </si>
  <si>
    <t>Encarregado Diurno - CBO 4101-5</t>
  </si>
  <si>
    <t>Copeira - CBO 5134-25</t>
  </si>
  <si>
    <t>Jardineiro - CBO 6220-10</t>
  </si>
  <si>
    <t>Recepcionista - CBO 4221-05</t>
  </si>
  <si>
    <t>Servente Diurno com Insalubridade - CBO 5143-20</t>
  </si>
  <si>
    <t>ITEM</t>
  </si>
  <si>
    <t>DISCRIMINAÇÃO</t>
  </si>
  <si>
    <t>UNIDADE</t>
  </si>
  <si>
    <t>QUANTIDADE</t>
  </si>
  <si>
    <t>VALOR UNITÁRIO</t>
  </si>
  <si>
    <t xml:space="preserve">SUB TOTAL </t>
  </si>
  <si>
    <t>SERVIÇOS CONTÍNUOS DE LIMPEZA</t>
  </si>
  <si>
    <t>1.1</t>
  </si>
  <si>
    <t>Mês</t>
  </si>
  <si>
    <t>1.2</t>
  </si>
  <si>
    <t>Servente diurno 44h</t>
  </si>
  <si>
    <t>1.3</t>
  </si>
  <si>
    <t>1.4</t>
  </si>
  <si>
    <t>Servente noturno 44h</t>
  </si>
  <si>
    <t>1.5</t>
  </si>
  <si>
    <t>1.6</t>
  </si>
  <si>
    <t>1.7</t>
  </si>
  <si>
    <t>1.8</t>
  </si>
  <si>
    <t>Encarregado diurno 44h</t>
  </si>
  <si>
    <t>1.9</t>
  </si>
  <si>
    <t>Encarregado noturno 44h</t>
  </si>
  <si>
    <t>2.1</t>
  </si>
  <si>
    <t>Despesas Administrativas</t>
  </si>
  <si>
    <t>2.2</t>
  </si>
  <si>
    <t>T0 =</t>
  </si>
  <si>
    <t>ISS</t>
  </si>
  <si>
    <t>COFINS</t>
  </si>
  <si>
    <t>PIS</t>
  </si>
  <si>
    <t xml:space="preserve">CÁLCULO VALOR MENSAL DOS SERVIÇOS (P1) </t>
  </si>
  <si>
    <t>TRIBUTOS (%)/100 = T0</t>
  </si>
  <si>
    <t>P0 = (A+B+C+D+E)</t>
  </si>
  <si>
    <t>P1=P0/(1-T0)</t>
  </si>
  <si>
    <t>TRIBUTOS = P1-P0</t>
  </si>
  <si>
    <t>VALOR TOTAL MENSAL ESTIMADO</t>
  </si>
  <si>
    <t>VALOR GLOBAL ESTIMADO (12 MESES)</t>
  </si>
  <si>
    <t>SUBITEM 01 - MERCADO GERAL</t>
  </si>
  <si>
    <t>Servente diurno 44h - Insalubridade</t>
  </si>
  <si>
    <t>Recepcionista</t>
  </si>
  <si>
    <t>BONIFICAÇÕES E DESPESAS INDIRETAS - LUCRO</t>
  </si>
  <si>
    <t>IMPOSTOS E CONTRIBUIÇÕES SOBRE O FATURAMENTO</t>
  </si>
  <si>
    <t>FOLGAS</t>
  </si>
  <si>
    <t xml:space="preserve">Dias trabalhados </t>
  </si>
  <si>
    <t xml:space="preserve">Feriados Trabalhados </t>
  </si>
  <si>
    <t>Copeiras - Jardineiros - Recepcionistas</t>
  </si>
  <si>
    <t>Folgas Sáb/Dom</t>
  </si>
  <si>
    <t>Folgas Feriados</t>
  </si>
  <si>
    <t>Equipe 04</t>
  </si>
  <si>
    <t>Equipe 01</t>
  </si>
  <si>
    <t>Equipe 02</t>
  </si>
  <si>
    <t>Equipe 03</t>
  </si>
  <si>
    <t>Folgas</t>
  </si>
  <si>
    <t>Dias</t>
  </si>
  <si>
    <t>Previsão Mensal</t>
  </si>
  <si>
    <t>Total</t>
  </si>
  <si>
    <t>Servente Diurno com Periculosidade - CBO 5143-20</t>
  </si>
  <si>
    <t>Encarregado Noturno - CBO 4101-5</t>
  </si>
  <si>
    <t>Servente Diurno Insalubridade</t>
  </si>
  <si>
    <t>Subitem 01 - Mercado Geral</t>
  </si>
  <si>
    <t>Valor Mensal a ser destinado à Conta Vinculada</t>
  </si>
  <si>
    <t>Férias e Abono de Férias</t>
  </si>
  <si>
    <t>Adicional do FGTS - Rescisão sem justa causa</t>
  </si>
  <si>
    <t>Encardos s/ Férias</t>
  </si>
  <si>
    <t>Encargos s/ 13º</t>
  </si>
  <si>
    <t>Servente Noturno 44h</t>
  </si>
  <si>
    <t>Servente Diurno Periculosidade</t>
  </si>
  <si>
    <t>Valor Mensal por Posto</t>
  </si>
  <si>
    <t>* Percentuais estabelecidos no Decreto nº 36.164/2014</t>
  </si>
  <si>
    <t>Materiais</t>
  </si>
  <si>
    <t>Equipamentos</t>
  </si>
  <si>
    <t>Anual</t>
  </si>
  <si>
    <t>Semestral</t>
  </si>
  <si>
    <t xml:space="preserve">Modelo Escala - 5x2 - Folga Deslocada </t>
  </si>
  <si>
    <t>2021 - 4 Equipes</t>
  </si>
  <si>
    <t>TER</t>
  </si>
  <si>
    <t>QUA</t>
  </si>
  <si>
    <t>QUI</t>
  </si>
  <si>
    <t>SEX</t>
  </si>
  <si>
    <t>SÁB</t>
  </si>
  <si>
    <t>DOM</t>
  </si>
  <si>
    <t>SEG</t>
  </si>
  <si>
    <t>F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</si>
  <si>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</si>
  <si>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</si>
  <si>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</si>
  <si>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</si>
  <si>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</si>
  <si>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</si>
  <si>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</si>
  <si>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</si>
  <si>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</si>
  <si>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</si>
  <si>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</si>
  <si>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</si>
  <si>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 xml:space="preserve">Equipe 01 </t>
  </si>
  <si>
    <t>Total de dias no ano</t>
  </si>
  <si>
    <t>janeiro</t>
  </si>
  <si>
    <t>Total de folgas</t>
  </si>
  <si>
    <t>fevereiro</t>
  </si>
  <si>
    <t>Total dias trabalhados</t>
  </si>
  <si>
    <t>março</t>
  </si>
  <si>
    <t>abril</t>
  </si>
  <si>
    <t xml:space="preserve">Média mensal dias trabalhados 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</si>
  <si>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</si>
  <si>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</si>
  <si>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</si>
  <si>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</si>
  <si>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</si>
  <si>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</si>
  <si>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</si>
  <si>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</si>
  <si>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Total </t>
  </si>
  <si>
    <t>MÉDIA MENSAL DE DIAS TRABALHADOS  (SERVENTES/ENCARREGADOS)</t>
  </si>
  <si>
    <t>Total dias</t>
  </si>
  <si>
    <t>Média mensal de dias trabalhados</t>
  </si>
  <si>
    <t>Folgas aos sábados, domingos e feriados</t>
  </si>
  <si>
    <t>Folgas feriados</t>
  </si>
  <si>
    <t>Cálculo Vale Transporte / Auxilio Alimentação</t>
  </si>
  <si>
    <t>Serventes / Encarregados</t>
  </si>
  <si>
    <t>Copeiras, Jardineiros e Recepcionistas</t>
  </si>
  <si>
    <t>Trecho Ida</t>
  </si>
  <si>
    <t>Valor Unitário*</t>
  </si>
  <si>
    <t>Auxilio Alimentação</t>
  </si>
  <si>
    <t>Valor Diário*</t>
  </si>
  <si>
    <t>* Conforme Decreto Distrital nº 40.381/2020</t>
  </si>
  <si>
    <t>* Conforme Clásula Décima Quarta CCT 2021 (SEAC x SINDSERVIÇOS)</t>
  </si>
  <si>
    <t>BDI</t>
  </si>
  <si>
    <t xml:space="preserve">  Subitem 1 (Mercado Geral)</t>
  </si>
  <si>
    <t>item</t>
  </si>
  <si>
    <t>Valor Unitário</t>
  </si>
  <si>
    <t>Periodicidade de Troca</t>
  </si>
  <si>
    <t>Quantidade</t>
  </si>
  <si>
    <t>Valor Total</t>
  </si>
  <si>
    <t>Camiseta: de mangas  em malha fina, 100% algodão, cor azul</t>
  </si>
  <si>
    <t>Calça: com elástico no cós, 2 (dois) bolsos na frente e 1 (um) atrás em brim 100% algodão, cor azul</t>
  </si>
  <si>
    <t>Sapato/Botina: hidro repelente, com palmilha anti umidade, na cor preta, solado antiderrapante.</t>
  </si>
  <si>
    <t>Bota: botas de borracha antiderrapantes com cano médio,  na cor preta.</t>
  </si>
  <si>
    <t>*marca de referência</t>
  </si>
  <si>
    <t>Meia: confeccionada em no mínimo 80 % algodão, na cor preta</t>
  </si>
  <si>
    <t>Jaqueta: confeccionada em tactel ou microfibra, forrada com lã sintética (manta acrílica), cor a definir</t>
  </si>
  <si>
    <t>Crachá transparente, confeccionado em cartão de PVC</t>
  </si>
  <si>
    <t>Valor Mensal por Empregado</t>
  </si>
  <si>
    <t>Camisa social em tricoline mista, com 65% algodão e 35% poliéster, gola dupla reforçada, manga comprida, estampa lisa, na cor a definir com logotipo da empresa</t>
  </si>
  <si>
    <t xml:space="preserve"> Calça: em microfibra na cor a definir, corte clássico, zíper de metal inoxidável</t>
  </si>
  <si>
    <t>Meia: meia social, na cor preta</t>
  </si>
  <si>
    <t>Cinto: em couro legítimo 100%, na cor preta</t>
  </si>
  <si>
    <t>Sapatos: social, em couro macio legítimo 100%, na cor preta, confortável com cadarço e solado emborrachado compatível com a natureza do serviço</t>
  </si>
  <si>
    <t>Blusa na cor azul claro ou branca em tecido tricoline, 68% de algodão, 27% poliéster, 5% elastano, botões duplos em gradação</t>
  </si>
  <si>
    <t>Calça: comprida em tecido Oxfordine, 20% viscose 80% poliéster, em cós alto, na cor azul marinho</t>
  </si>
  <si>
    <t>Touca protetora, tipo rede, em filó, para proteção do cabelo</t>
  </si>
  <si>
    <t>Meia: em algodão com cano longo, cor preta</t>
  </si>
  <si>
    <t>Avental em napa ou material impermeável, longo a altura dos joelhos</t>
  </si>
  <si>
    <t>Sapato feminino fechado preto; tipo sapatilha, mocassim ou scarpin; leve; cabedal em material impermeável e sem cadarço; solado antiderrapante; salto baixo (1 a 3cm) quadrado ou anabela</t>
  </si>
  <si>
    <t>Camiseta: de mangas longas em malha fina, 100% algodão, cor azul, com logotipo de identificação da empresa</t>
  </si>
  <si>
    <t>Botina: hidro repelente, com palmilha anti umidade, na cor preta, solado antiderrapante.</t>
  </si>
  <si>
    <t>Camisa social, 33% algodão 67% poliéster, fechamento frontal com 6 botões, caseados, logomarca da empresa, cor a definir</t>
  </si>
  <si>
    <t>Lenço de pescoço em tecido, cor a definir</t>
  </si>
  <si>
    <t>Calça ou saia social - Tecido Oxford ou similar, modelo tradicional, cor a definir</t>
  </si>
  <si>
    <t>Blazer alfaiataria, abotoamento frontal, cor a definir</t>
  </si>
  <si>
    <t>CUSTO DE REFERÊNCIA</t>
  </si>
  <si>
    <t>obs: Lucro Real</t>
  </si>
  <si>
    <t>Total Mensal</t>
  </si>
  <si>
    <t>TOTAL HORAS EM DIAS DA SEMANA = 6 x 23,98</t>
  </si>
  <si>
    <t>Copeira</t>
  </si>
  <si>
    <t>Encarregado</t>
  </si>
  <si>
    <t>Servente</t>
  </si>
  <si>
    <t>Especificação</t>
  </si>
  <si>
    <t>CTL</t>
  </si>
  <si>
    <t>GAL</t>
  </si>
  <si>
    <t>ASA</t>
  </si>
  <si>
    <t>SHP</t>
  </si>
  <si>
    <t>FEI</t>
  </si>
  <si>
    <t>GUA</t>
  </si>
  <si>
    <t>ARN</t>
  </si>
  <si>
    <t>CLA</t>
  </si>
  <si>
    <t xml:space="preserve">CON </t>
  </si>
  <si>
    <t>EPQ</t>
  </si>
  <si>
    <t>REL</t>
  </si>
  <si>
    <t>MET</t>
  </si>
  <si>
    <t>CES</t>
  </si>
  <si>
    <t>GBA</t>
  </si>
  <si>
    <t>CEC</t>
  </si>
  <si>
    <t>CEN</t>
  </si>
  <si>
    <t>CEI</t>
  </si>
  <si>
    <t>TAS</t>
  </si>
  <si>
    <t>FUR</t>
  </si>
  <si>
    <t>SAS</t>
  </si>
  <si>
    <t>SAM</t>
  </si>
  <si>
    <t>PAS</t>
  </si>
  <si>
    <t>NO</t>
  </si>
  <si>
    <t>SR</t>
  </si>
  <si>
    <t>LEV</t>
  </si>
  <si>
    <t>CAO</t>
  </si>
  <si>
    <t>Marca de Referência</t>
  </si>
  <si>
    <t>Água sanitária - hipoclorito</t>
  </si>
  <si>
    <t>Start</t>
  </si>
  <si>
    <t>Álcool em gel (frasco de 500 ml)</t>
  </si>
  <si>
    <t>Asseptgel</t>
  </si>
  <si>
    <t>Balde Plástico (100 litros - Unidade)</t>
  </si>
  <si>
    <t>Plasvale</t>
  </si>
  <si>
    <t>Balde Plástico (15 litros - Unidade)</t>
  </si>
  <si>
    <t>Cabo extensor para rodo/Vassoura - Und</t>
  </si>
  <si>
    <t>Bettanin</t>
  </si>
  <si>
    <t>Cera  Auto Brilho - 5 litros</t>
  </si>
  <si>
    <t>Desinfetante com ação germicida e bactericida concentrado - 5 litros</t>
  </si>
  <si>
    <t>Detergente especifico para lavadora de piso - 5 litros</t>
  </si>
  <si>
    <t>Karcher</t>
  </si>
  <si>
    <t>Detergente lava louças 500ml</t>
  </si>
  <si>
    <t>Minuano</t>
  </si>
  <si>
    <t>Detergente líquido ácido (wagon shine) - 5 litros</t>
  </si>
  <si>
    <t>Quimiart</t>
  </si>
  <si>
    <t>Detergente líquido neutro - 5 litros</t>
  </si>
  <si>
    <t>Detergente multiuso - frasco 500 ml</t>
  </si>
  <si>
    <t>Veja</t>
  </si>
  <si>
    <t>Disco branco polidor 410mm</t>
  </si>
  <si>
    <t>Superbrite</t>
  </si>
  <si>
    <t>Disco branco polidor 510mm</t>
  </si>
  <si>
    <t>Disco escova misto 410mm</t>
  </si>
  <si>
    <t>Disco escova nylon 410mm</t>
  </si>
  <si>
    <t>Disco escova nylon 440mm</t>
  </si>
  <si>
    <t>Disco escova nylon 510mm</t>
  </si>
  <si>
    <t>Disco preto removedor 410</t>
  </si>
  <si>
    <t xml:space="preserve">Disco preto removedor 440mm </t>
  </si>
  <si>
    <t xml:space="preserve">Disco preto removedor 510mm </t>
  </si>
  <si>
    <t>Disco verde limpador 410mm</t>
  </si>
  <si>
    <t>Disco verde limpador 440mm</t>
  </si>
  <si>
    <t xml:space="preserve">Disco verde limpador 510mm </t>
  </si>
  <si>
    <t xml:space="preserve">Dispenser para papel toalha </t>
  </si>
  <si>
    <t>Ecoplast</t>
  </si>
  <si>
    <t xml:space="preserve">Dispenser para sabonete líquido </t>
  </si>
  <si>
    <t>Equipamento (Suporte) LT - Und</t>
  </si>
  <si>
    <t>Escova de nylon manual - Und</t>
  </si>
  <si>
    <t>Incavas</t>
  </si>
  <si>
    <t>Escova sanitária - Und</t>
  </si>
  <si>
    <t>Escova vermelha para lavadora de piso</t>
  </si>
  <si>
    <t>Espátula - Und</t>
  </si>
  <si>
    <t>Famastil</t>
  </si>
  <si>
    <t>Esponja dupla face - Und</t>
  </si>
  <si>
    <t>Fibra verde LT - Und</t>
  </si>
  <si>
    <t>Flanela 50cm x 50cm - Und</t>
  </si>
  <si>
    <t>Unidas</t>
  </si>
  <si>
    <t>Garra para enceradeira (Flange)</t>
  </si>
  <si>
    <t>Bandeirante</t>
  </si>
  <si>
    <t>Lâmina do rodo da lavadora automática</t>
  </si>
  <si>
    <t>Limpa carpete - 5 litros</t>
  </si>
  <si>
    <t>Limpa piso (detergente) - 5 litros</t>
  </si>
  <si>
    <t>Limpa vidros - frasco 500ml</t>
  </si>
  <si>
    <t>Lustra móveis - frasco 200ml</t>
  </si>
  <si>
    <t>Luva de PVC punho médio</t>
  </si>
  <si>
    <t>Protemax</t>
  </si>
  <si>
    <t>Mop pó completo - Und</t>
  </si>
  <si>
    <t>Mop úmido completo - Und</t>
  </si>
  <si>
    <t>Odorizante de ambiente aerosol</t>
  </si>
  <si>
    <t>Glade</t>
  </si>
  <si>
    <t>Pá coletora de lixo</t>
  </si>
  <si>
    <t>Pá de lixo plástica - Und</t>
  </si>
  <si>
    <t>Pano alvejado - Und</t>
  </si>
  <si>
    <t>Copalimpa</t>
  </si>
  <si>
    <t>Papel higiênico de 1ª qualidade folha dupla extrapicotado, rolo de 30m - Und</t>
  </si>
  <si>
    <t>Neve</t>
  </si>
  <si>
    <t>Papel toalha branco extra, de 1ª qualidade, duas dobras, pacote com 1.000 folhas</t>
  </si>
  <si>
    <t>Flamingo</t>
  </si>
  <si>
    <t>Pasta limpeza geral (limpitec) 500g</t>
  </si>
  <si>
    <t>Limpitec</t>
  </si>
  <si>
    <t>Pasta saponácea (pasta rosa) - 500g</t>
  </si>
  <si>
    <t>Cristal</t>
  </si>
  <si>
    <t>Pincel 100mm (4 pol)</t>
  </si>
  <si>
    <t>Tigre</t>
  </si>
  <si>
    <t>Pincel 3/4 para limpeza de teclado</t>
  </si>
  <si>
    <t>Protetor solar fator 60 - 1 litro</t>
  </si>
  <si>
    <t>Nutriex</t>
  </si>
  <si>
    <t>Raspador multiuso 10cm cabo de alumínio</t>
  </si>
  <si>
    <t>Refil para mop pó - Und</t>
  </si>
  <si>
    <t>Refil para mop úmido - Und</t>
  </si>
  <si>
    <t>Removedor de cera - 5 litros</t>
  </si>
  <si>
    <t>Remoclean</t>
  </si>
  <si>
    <t>Removedor Thinner</t>
  </si>
  <si>
    <t>Thinner</t>
  </si>
  <si>
    <t>Rodo 40 cm - Und</t>
  </si>
  <si>
    <t>Rodobem</t>
  </si>
  <si>
    <t>Rodo 60 cm - Und</t>
  </si>
  <si>
    <t>Rodo 80 cm - Und</t>
  </si>
  <si>
    <t>Rodo com esponja - limpa vidro</t>
  </si>
  <si>
    <t>Bralimpia</t>
  </si>
  <si>
    <t>Rodo com luva - limpa vidro</t>
  </si>
  <si>
    <t>Sabão de coco - Und</t>
  </si>
  <si>
    <t>Ypê</t>
  </si>
  <si>
    <t>Sabão em barra - Und</t>
  </si>
  <si>
    <t>Arpe</t>
  </si>
  <si>
    <t>Sabonete líquido cremoso com fragrância, PH neutro - Galão 5L</t>
  </si>
  <si>
    <t>Premisse</t>
  </si>
  <si>
    <t>Saco de lixo 100l - Cinza - Pacote 100 und</t>
  </si>
  <si>
    <t>Safira</t>
  </si>
  <si>
    <t>Saco de lixo 100l - Preto - Pacote 100 und</t>
  </si>
  <si>
    <t>Braslixo</t>
  </si>
  <si>
    <t>Saco de lixo 100l - Verde - Pacote 100 und</t>
  </si>
  <si>
    <t>Saco de lixo 20l - Cinza - Pacote 100 und</t>
  </si>
  <si>
    <t>Saco de lixo 20l - Preto - Pacote 100 und</t>
  </si>
  <si>
    <t>Saco de lixo 20l - Verde - Pacote 100 und</t>
  </si>
  <si>
    <t>Azeplast</t>
  </si>
  <si>
    <t>Saco de lixo 50l - Cinza - Pacote 100 und</t>
  </si>
  <si>
    <t>Saco de lixo 50l - Preto - Pacote 100 und</t>
  </si>
  <si>
    <t>Saco de lixo 50l - Verde - Pacote 100 und</t>
  </si>
  <si>
    <t>Higistore</t>
  </si>
  <si>
    <t>Suporte para disco de enceradeira 510mm</t>
  </si>
  <si>
    <t>Suporte para disco de enceradeira 440mm</t>
  </si>
  <si>
    <t>Suporte para enceradeira 410mm</t>
  </si>
  <si>
    <t>Vassoura de pelo 40cm - Und</t>
  </si>
  <si>
    <t>Vassoura de pelo 60cm - Und</t>
  </si>
  <si>
    <t>Vassoura limpa-teto - Und</t>
  </si>
  <si>
    <t>Vassoura piaçava 20cm - Und</t>
  </si>
  <si>
    <t>Desinfetante Combacter 800 (Quaternário de Amônio) - 5 Litros</t>
  </si>
  <si>
    <t>Dominus</t>
  </si>
  <si>
    <t>Respirador 1/4 Semi facial</t>
  </si>
  <si>
    <t>3M</t>
  </si>
  <si>
    <t>Macacão Tyvek</t>
  </si>
  <si>
    <t>Plastcor</t>
  </si>
  <si>
    <t>Saco descartável para aspirador de pó - kit com 3 sacos</t>
  </si>
  <si>
    <t>Kit Panos Algodão para Limpadora de Alta Pressão (kit com 5 peças)</t>
  </si>
  <si>
    <t>Lixeira plástica 15 litros - simples</t>
  </si>
  <si>
    <t>Lixeira plástica 30 litros com pedal</t>
  </si>
  <si>
    <t>Lixeira plástica 50 litros - basculante</t>
  </si>
  <si>
    <t>Lixeira plástica 100 litros - basculante</t>
  </si>
  <si>
    <t>Rolo papel higiênico 300 metros</t>
  </si>
  <si>
    <t>Dispenser para papel higiênico 300 metros</t>
  </si>
  <si>
    <t>Luvas cirúrgicas - caixa com 100 unidades</t>
  </si>
  <si>
    <t>Borrifador simples - 500 ml</t>
  </si>
  <si>
    <t>Peróxido de hidrogênio - Galão 5 litros</t>
  </si>
  <si>
    <t>Tela aromatizante para mictório</t>
  </si>
  <si>
    <t>Álcool 70% - Galão 5 litros</t>
  </si>
  <si>
    <t>Bico de mangueira 3/4"</t>
  </si>
  <si>
    <t>Abraçadeira para mangueira 3/4"</t>
  </si>
  <si>
    <t>Álcool em gel - Galão 5 litros</t>
  </si>
  <si>
    <t>Esguicho de mangueira 3/4" - metálico</t>
  </si>
  <si>
    <t>Plug macho para tomada 3 pinos</t>
  </si>
  <si>
    <t>Plug fêmea para tomada 3 pinos</t>
  </si>
  <si>
    <t xml:space="preserve">Total Mensal </t>
  </si>
  <si>
    <t>Total Anual</t>
  </si>
  <si>
    <t xml:space="preserve">Total de empregados </t>
  </si>
  <si>
    <t>Carretel para roçadeira - Und</t>
  </si>
  <si>
    <t>Sthil</t>
  </si>
  <si>
    <t>Cavadeira articulada com cabo de madeira</t>
  </si>
  <si>
    <t>Tramontina</t>
  </si>
  <si>
    <t>Copo giratório para roçadeira - Und</t>
  </si>
  <si>
    <t>Enxada</t>
  </si>
  <si>
    <t>Enxadão</t>
  </si>
  <si>
    <t>Facão</t>
  </si>
  <si>
    <t>Fio de nylon para roçadeira - Rolo com 100m</t>
  </si>
  <si>
    <t>Vonder</t>
  </si>
  <si>
    <t>Gadanho</t>
  </si>
  <si>
    <t>Gasolina - litro</t>
  </si>
  <si>
    <t>-</t>
  </si>
  <si>
    <t>Lâmina para roçadeira - Und</t>
  </si>
  <si>
    <t>Stihl</t>
  </si>
  <si>
    <t>Óleo dois tempos para roçadeira - 500 ml</t>
  </si>
  <si>
    <t>Pá</t>
  </si>
  <si>
    <t>Picareta</t>
  </si>
  <si>
    <t>Sacho</t>
  </si>
  <si>
    <t>Serrote para poda</t>
  </si>
  <si>
    <t>Tesoura para poda</t>
  </si>
  <si>
    <t>Vassoura de aço para grama</t>
  </si>
  <si>
    <t>Trapp</t>
  </si>
  <si>
    <t>Adubo para plantas NPK - Saco 50 kg</t>
  </si>
  <si>
    <t>Rastelo de ferro para jardim</t>
  </si>
  <si>
    <t>Luva de raspa - par</t>
  </si>
  <si>
    <t>Regador de plástico 10 litros</t>
  </si>
  <si>
    <t>Saco para mudas 15x20 - 500 unidades</t>
  </si>
  <si>
    <t>Saco para mudas 25/30 - 250 unidades</t>
  </si>
  <si>
    <t>Veneno granulado para formigas - 500g</t>
  </si>
  <si>
    <t>Mangueira para irrigação de jardim - rolo 100m</t>
  </si>
  <si>
    <t>Materiais - Jardins</t>
  </si>
  <si>
    <t xml:space="preserve">Qtd. 12 Meses </t>
  </si>
  <si>
    <t>PAS: Pátio Asa Sul</t>
  </si>
  <si>
    <t>NO: Estações Não Operacionais</t>
  </si>
  <si>
    <t>LEV: Limpeza de trens entre viagens</t>
  </si>
  <si>
    <t>CAO: Complexo Administrativo e Operacional</t>
  </si>
  <si>
    <t>SR: Subestações Retificadores</t>
  </si>
  <si>
    <t>CON</t>
  </si>
  <si>
    <t xml:space="preserve">CEN </t>
  </si>
  <si>
    <t>Depreciação</t>
  </si>
  <si>
    <t>Valor Unitário Depreciação</t>
  </si>
  <si>
    <t>ARMÁRIO ROUPEIRO (08 portas)</t>
  </si>
  <si>
    <t>AGS</t>
  </si>
  <si>
    <t>ARMÁRIO DE AÇO COM DUAS PORTAS E TRÊS PRATELEIRAS</t>
  </si>
  <si>
    <t>ASPIRADOR DE PÓ/ÁGUA PROFISSIONAL SILENCIOSO, COM NÍVEL DE RUÍDO DE 55DB, DE 15 LITROS, POTÊNCIA DE 1.300W, TENSÃO 220V</t>
  </si>
  <si>
    <t>KARCHER</t>
  </si>
  <si>
    <t>CARRO COLETOR DE LIXO COM CAPACIDADE MÍNIMA DE 240 LITROS</t>
  </si>
  <si>
    <t>BETTANIN</t>
  </si>
  <si>
    <t xml:space="preserve">CARRINHO MULTIFUNCIONAL PARA LIMPEZA, QUE REDUZA A QUANTIDADE DE DESLOCAMENTO DO SERVENTE, COM RODAS QUE NÃO MARQUEM O PISO, ENCAIXE PARA BALDES, BOLSA PARA COLETA COM CAPACIDADE DE 90 LITROS, PÁ COLETORA DE PLÁSTICO E PLACA SINALIZADORA DE PISO MOLHADO, </t>
  </si>
  <si>
    <t>ECOPLAST</t>
  </si>
  <si>
    <t>ESCADA DE ALUMÍNIO 7 DEGRAUS (UNID)</t>
  </si>
  <si>
    <t>TRAMONTINA</t>
  </si>
  <si>
    <t>ESCADA DE ALUMÍNIO 15 DEGRAUS (UNID)</t>
  </si>
  <si>
    <t>ESTANTE DE AÇO (6 PRATELEIRAS)</t>
  </si>
  <si>
    <t>EBM</t>
  </si>
  <si>
    <t>EXTENSÃO 50M - 4MM</t>
  </si>
  <si>
    <t>MAXIPRO</t>
  </si>
  <si>
    <t>MÁQUINA LAVADORA E SECADORA DE PISO AUTOMÁTICA, 220V, DE RUÍDO MÁXIMO DE 70 DB, LARGURA MÁXIMA DE 800 MM, CUMPRIMENTO MÁXIMO DE 1300 MM, PARA CABER NOS ELEVADORES DAS ESTAÇÕES, LAVA E SUGA A SUJEIRA POR MEIO DE RODO, TANQUE DE ÁGUA LIMPA/SUJA (L) 40/40, COM DIÂMETRO DA ESCOVA DE NO MÍNIMO 440 MM, POTENCIA DO MOTOR DE NO MÍNIMO 1,7 (KW), VELOCIDADE DA ESCOVA DE 200 (RPM) E EFICIÊNCIA DE LIMPEZA REAL MÍNIMA DE 1.250 M²/H. ACIONAMENTO ELÉTRICO (220V)</t>
  </si>
  <si>
    <t>MANGUEIRA 50 METROS COM ESGUICHO</t>
  </si>
  <si>
    <t>SINALIZADOR DE PISO MOLHADO (UNID)</t>
  </si>
  <si>
    <t>ENCERADEIRA INDUSTRIAL PARA LAVAGEM, COM ESCOVA DE 440 MM</t>
  </si>
  <si>
    <t>BANDEIRANTE</t>
  </si>
  <si>
    <t>ENCERADEIRA INDUSTRIAL PARA LAVAGEM, COM ESCOVA DE 510 MM</t>
  </si>
  <si>
    <t>LIMPADORA A VAPOR PROFISSIONAL 220V - KARCHER</t>
  </si>
  <si>
    <t>LAVADORA TIPO LAVA JATO COM CAPACIDADE MÍNIMA DE PRESSÃO DE 1600 LIBRAS</t>
  </si>
  <si>
    <t xml:space="preserve">PULVERIZADOR COSTAL À GASOLINA, MOTOR 2 TEMPOS, 56 CILINDRADAS - RESERVATÓRIO MÍNIMO DE 10 LITROS. </t>
  </si>
  <si>
    <t>STIHL</t>
  </si>
  <si>
    <t xml:space="preserve">Item </t>
  </si>
  <si>
    <t>Quant.</t>
  </si>
  <si>
    <t>Armário de aço</t>
  </si>
  <si>
    <t>Armário roupeiro (08 portas)</t>
  </si>
  <si>
    <t>Carrinho cortador de grama à gasolina, mínimo de 158 cilindradas e rotação máxima de 3000 rpm - modelo jp 55c</t>
  </si>
  <si>
    <t>Carro-de-mão tipo girica</t>
  </si>
  <si>
    <t>Estante de aço (6 prateleiras)</t>
  </si>
  <si>
    <t>Garrafa Térmica para água - 5 Litros</t>
  </si>
  <si>
    <t>Máquina roçadeira costal à gasolina, partida manual, motor 2 tempos, mínimo de 35 cilindradas e potência mínima de 1,5 cv.</t>
  </si>
  <si>
    <t>Soprador de folhas costal à gasolina, motor 2 tempos,56 cilindradas e potência mínima de 1,20 kw</t>
  </si>
  <si>
    <t>Equipamentos - Jardins</t>
  </si>
  <si>
    <t>Equipamentos - Geral</t>
  </si>
  <si>
    <t>Materiais - Geral</t>
  </si>
  <si>
    <t>Valor Total (12 meses)</t>
  </si>
  <si>
    <t>Valor Total Mensal</t>
  </si>
  <si>
    <t>Reposição - Meses</t>
  </si>
  <si>
    <t>Valor Mensal Unitário</t>
  </si>
  <si>
    <t>BOTA DE SEGURANÇA (TIPO ELETRICISTA), CONFECCIONADA EM VAQUETA LISA CURTIDA AO CROMO OU EM TECIDO MICROFIBRA DE MICRO FILAMENTOS EM POLIAMIDA, POLIÉSTER E VISCOSE.</t>
  </si>
  <si>
    <t>MARLUVAS</t>
  </si>
  <si>
    <t>CALÇA DE SEGURANÇA PARA ARCO ELÉTRICO RISCO II, EM TECIDO 100% ALGODÃO COM TRATAMENTO RETARDANTE À CHAMA</t>
  </si>
  <si>
    <t>MULTIMARCAS</t>
  </si>
  <si>
    <t>CAMISA DE SEGURANÇA PARA ARCO ELÉTRICO RISCO II, EM TECIDO 100% ALGODÃO COM TRATAMENTO RETARDANTE À CHAMA</t>
  </si>
  <si>
    <t>CAPA DE CHUVA CONFECCIONADA EM TECIDO SINTÉTICO REVESTIDO DE PVC</t>
  </si>
  <si>
    <t>BRASCAMP</t>
  </si>
  <si>
    <t>LUVA ISOLANTE DE BORRACHA PARA ELETRICISTA, CLASSE 0, TENSÃO MÁXIMA 1000V</t>
  </si>
  <si>
    <t>ORION</t>
  </si>
  <si>
    <t>MÁSCARA DESCARTÁVEL RESPIRATÓRIA FILTRANTE CLASSE PFF2 (UNIDADE)</t>
  </si>
  <si>
    <t>OCULOS DE PROTEÇÃO, COM AMPLA VISÃO, CONFECCIONADO EM POLIPROPILENO</t>
  </si>
  <si>
    <t>PROTETOR AURICULAR TIPO PLUG</t>
  </si>
  <si>
    <t>AVENTAL DE RASPA PARA PROTEÇÃO DO ROÇADOR, CONFECCIONADO EM RASPA DE COURO CURTIDO AO CROMO</t>
  </si>
  <si>
    <t>SUPREMA</t>
  </si>
  <si>
    <t>BONÉ TIPO TOUCA ÁRABE PARA PROTEÇÃO DA CABEÇA E DO DORSO CONTRA AGENTES TÉRMICOS</t>
  </si>
  <si>
    <t>TECMATER</t>
  </si>
  <si>
    <t>BONÉ TIPO ROÇADOR, CONFECCIONADO EM TECIDO BRIM, COM TELA CONFECCIONADA EM NYLON</t>
  </si>
  <si>
    <t>BOTA DE SEGURANÇA PARA ROÇADOR (TIPO ELETRICISTA), CONFECCIONADA EM VAQUETA LISA CURTIDA AO CROMO OU EM TECIDO MICROFIBRA DE MICRO FILAMENTOS EM POLIAMIDA, POLIÉSTER E VISCOSE.</t>
  </si>
  <si>
    <t>CANELEIRAS  DE RASPA PARA ROÇADOR, CONFECCIONADA EM RASPA DE COURO CURTIDO AO CROMO</t>
  </si>
  <si>
    <t>SAYRO</t>
  </si>
  <si>
    <t>CINTO DE TRÊS PONTAS PARA OPERADOR DE ROÇADEIRA</t>
  </si>
  <si>
    <t>COLETE REFLETIVO, CONFECCIONADO COM PELÍCULA DE PVC DE 60MM DE LARGURA, NA COR LARANJA CÍTRICA REFLETIVA</t>
  </si>
  <si>
    <t>PLASTICOR</t>
  </si>
  <si>
    <t>LUVA DE RASPA COBERTURA EM VAQUETA INTEGRAL DE COURO CURTIDO AO CROMO</t>
  </si>
  <si>
    <t>MANGOTE DE RASPA PARA ROÇADOR (PAR), CONFECCIONADO EM RASPA DE COURO CURTIDO AO CROMO</t>
  </si>
  <si>
    <t>PROTETOR AURICULAR TIPO CONCHA</t>
  </si>
  <si>
    <t>PROTETOR FACIAL COM VISEIRA ARTICULADA CONFECCIONADA EM TELA DE POLÍMERO</t>
  </si>
  <si>
    <t>NAGANO</t>
  </si>
  <si>
    <t>Equipamentos de Proteção Individual - EPI</t>
  </si>
  <si>
    <t>Valor Mensal por empregado</t>
  </si>
  <si>
    <t>Jardineiros</t>
  </si>
  <si>
    <t>Serventes e Encarregados</t>
  </si>
  <si>
    <t xml:space="preserve"> VALORES MENSAIS A SEREM DESTINADOS À CONTA VINCULADA</t>
  </si>
  <si>
    <t>Preenchimento conforme efetivo alcançado na Planilha Produtividade</t>
  </si>
  <si>
    <t>xxxx</t>
  </si>
  <si>
    <t xml:space="preserve">Uniformes </t>
  </si>
</sst>
</file>

<file path=xl/styles.xml><?xml version="1.0" encoding="utf-8"?>
<styleSheet xmlns="http://schemas.openxmlformats.org/spreadsheetml/2006/main">
  <numFmts count="11">
    <numFmt numFmtId="44" formatCode="_-&quot;R$&quot;* #,##0.00_-;\-&quot;R$&quot;* #,##0.00_-;_-&quot;R$&quot;* &quot;-&quot;??_-;_-@_-"/>
    <numFmt numFmtId="43" formatCode="_-* #,##0.00_-;\-* #,##0.00_-;_-* &quot;-&quot;??_-;_-@_-"/>
    <numFmt numFmtId="167" formatCode="&quot;R$&quot;\ #,##0.00;[Red]\-&quot;R$&quot;\ #,##0.00"/>
    <numFmt numFmtId="169" formatCode="_-&quot;R$&quot;\ * #,##0.00_-;\-&quot;R$&quot;\ * #,##0.00_-;_-&quot;R$&quot;\ * &quot;-&quot;??_-;_-@_-"/>
    <numFmt numFmtId="176" formatCode="_(&quot;R$ &quot;* #,##0.00_);_(&quot;R$ &quot;* \(#,##0.00\);_(&quot;R$ &quot;* &quot;-&quot;??_);_(@_)"/>
    <numFmt numFmtId="177" formatCode="_(* #,##0.00_);_(* \(#,##0.00\);_(* &quot;-&quot;??_);_(@_)"/>
    <numFmt numFmtId="184" formatCode="0.000%"/>
    <numFmt numFmtId="199" formatCode="0.000000"/>
    <numFmt numFmtId="217" formatCode="_-* #,##0.00_-;\-* #,##0.00_-;_-* &quot;-&quot;??????_-;_-@_-"/>
    <numFmt numFmtId="222" formatCode="&quot;R$&quot;\ #,##0.00"/>
    <numFmt numFmtId="223" formatCode="&quot;R$&quot;#,##0.00"/>
  </numFmts>
  <fonts count="8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14"/>
      <color indexed="8"/>
      <name val="Calibri"/>
      <family val="2"/>
    </font>
    <font>
      <sz val="10.5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6"/>
      <name val="Arial"/>
      <family val="2"/>
    </font>
    <font>
      <b/>
      <sz val="24"/>
      <color indexed="8"/>
      <name val="Arial"/>
      <family val="2"/>
    </font>
    <font>
      <sz val="24"/>
      <name val="Arial"/>
      <family val="2"/>
    </font>
    <font>
      <b/>
      <sz val="24"/>
      <color indexed="8"/>
      <name val="Arial Narrow"/>
      <family val="2"/>
    </font>
    <font>
      <b/>
      <sz val="18"/>
      <color indexed="8"/>
      <name val="Arial Narrow"/>
      <family val="2"/>
    </font>
    <font>
      <b/>
      <sz val="20"/>
      <name val="Arial"/>
      <family val="2"/>
    </font>
    <font>
      <b/>
      <sz val="22"/>
      <color indexed="59"/>
      <name val="Arial"/>
      <family val="2"/>
    </font>
    <font>
      <b/>
      <sz val="22"/>
      <name val="Arial"/>
      <family val="2"/>
    </font>
    <font>
      <sz val="18"/>
      <name val="Arial Narrow"/>
      <family val="2"/>
    </font>
    <font>
      <sz val="16"/>
      <name val="Arial Narrow"/>
      <family val="2"/>
    </font>
    <font>
      <b/>
      <sz val="16"/>
      <name val="Arial"/>
      <family val="2"/>
    </font>
    <font>
      <b/>
      <sz val="14"/>
      <name val="Arial Narrow"/>
      <family val="2"/>
    </font>
    <font>
      <b/>
      <sz val="15"/>
      <name val="Arial Narrow"/>
      <family val="2"/>
    </font>
    <font>
      <sz val="18"/>
      <name val="Arial"/>
      <family val="2"/>
    </font>
    <font>
      <b/>
      <sz val="20"/>
      <name val="Arial Narrow"/>
      <family val="2"/>
    </font>
    <font>
      <i/>
      <sz val="8"/>
      <name val="Arial"/>
      <family val="2"/>
    </font>
    <font>
      <b/>
      <sz val="10"/>
      <name val=" arial narrow"/>
    </font>
    <font>
      <b/>
      <sz val="12"/>
      <name val="Arial Narrow"/>
      <family val="2"/>
    </font>
    <font>
      <b/>
      <sz val="10"/>
      <color indexed="8"/>
      <name val="Arial Narrow"/>
      <family val="2"/>
    </font>
    <font>
      <u/>
      <sz val="10"/>
      <name val="Arial Narrow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indexed="81"/>
      <name val="Tahoma"/>
      <family val="2"/>
    </font>
    <font>
      <b/>
      <sz val="12"/>
      <color indexed="8"/>
      <name val="Arial Narrow"/>
      <family val="2"/>
    </font>
    <font>
      <b/>
      <sz val="16"/>
      <color indexed="8"/>
      <name val="Calibri"/>
      <family val="2"/>
    </font>
    <font>
      <sz val="9"/>
      <color indexed="8"/>
      <name val="Arial Narrow"/>
      <family val="2"/>
    </font>
    <font>
      <sz val="11"/>
      <name val="Arial Narrow"/>
      <family val="2"/>
    </font>
    <font>
      <b/>
      <sz val="36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8"/>
      <name val="Arial Narrow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9C6500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indexed="59"/>
      <name val="Calibri"/>
      <family val="2"/>
      <scheme val="minor"/>
    </font>
    <font>
      <b/>
      <sz val="18"/>
      <color indexed="59"/>
      <name val="Calibri"/>
      <family val="2"/>
      <scheme val="minor"/>
    </font>
    <font>
      <sz val="20"/>
      <name val="Calibri"/>
      <family val="2"/>
      <scheme val="minor"/>
    </font>
    <font>
      <b/>
      <sz val="20"/>
      <color theme="1" tint="0.1499984740745262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i/>
      <sz val="7"/>
      <color rgb="FFFF0000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76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0" fillId="8" borderId="0" applyNumberFormat="0" applyBorder="0" applyAlignment="0" applyProtection="0"/>
    <xf numFmtId="0" fontId="5" fillId="0" borderId="0"/>
    <xf numFmtId="0" fontId="49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77" fontId="5" fillId="0" borderId="0" applyFont="0" applyFill="0" applyBorder="0" applyAlignment="0" applyProtection="0"/>
  </cellStyleXfs>
  <cellXfs count="419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76" fontId="0" fillId="0" borderId="0" xfId="0" applyNumberFormat="1" applyFill="1"/>
    <xf numFmtId="10" fontId="0" fillId="0" borderId="0" xfId="0" applyNumberFormat="1" applyFill="1"/>
    <xf numFmtId="43" fontId="0" fillId="0" borderId="0" xfId="0" applyNumberFormat="1" applyFill="1"/>
    <xf numFmtId="176" fontId="0" fillId="0" borderId="0" xfId="1" applyFont="1" applyFill="1"/>
    <xf numFmtId="10" fontId="5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0" fontId="3" fillId="9" borderId="1" xfId="0" applyNumberFormat="1" applyFont="1" applyFill="1" applyBorder="1" applyAlignment="1">
      <alignment horizontal="center"/>
    </xf>
    <xf numFmtId="176" fontId="3" fillId="9" borderId="1" xfId="0" applyNumberFormat="1" applyFont="1" applyFill="1" applyBorder="1"/>
    <xf numFmtId="0" fontId="3" fillId="9" borderId="1" xfId="0" applyFont="1" applyFill="1" applyBorder="1" applyAlignment="1">
      <alignment horizontal="left"/>
    </xf>
    <xf numFmtId="176" fontId="8" fillId="9" borderId="1" xfId="0" applyNumberFormat="1" applyFont="1" applyFill="1" applyBorder="1"/>
    <xf numFmtId="9" fontId="0" fillId="0" borderId="0" xfId="12" applyFont="1" applyFill="1"/>
    <xf numFmtId="10" fontId="0" fillId="0" borderId="0" xfId="12" applyNumberFormat="1" applyFont="1" applyFill="1"/>
    <xf numFmtId="0" fontId="3" fillId="0" borderId="0" xfId="0" applyFont="1" applyFill="1"/>
    <xf numFmtId="0" fontId="10" fillId="0" borderId="0" xfId="0" applyFont="1" applyFill="1"/>
    <xf numFmtId="43" fontId="10" fillId="0" borderId="0" xfId="0" applyNumberFormat="1" applyFont="1" applyFill="1"/>
    <xf numFmtId="176" fontId="3" fillId="0" borderId="0" xfId="1" applyFont="1" applyFill="1" applyAlignment="1"/>
    <xf numFmtId="43" fontId="3" fillId="0" borderId="0" xfId="0" applyNumberFormat="1" applyFont="1" applyFill="1" applyAlignment="1"/>
    <xf numFmtId="199" fontId="3" fillId="0" borderId="0" xfId="0" applyNumberFormat="1" applyFont="1" applyFill="1" applyAlignment="1"/>
    <xf numFmtId="217" fontId="3" fillId="0" borderId="0" xfId="0" applyNumberFormat="1" applyFont="1" applyFill="1" applyAlignment="1"/>
    <xf numFmtId="0" fontId="3" fillId="0" borderId="0" xfId="0" applyFont="1" applyFill="1" applyAlignment="1"/>
    <xf numFmtId="176" fontId="8" fillId="0" borderId="0" xfId="1" applyFont="1" applyFill="1"/>
    <xf numFmtId="0" fontId="3" fillId="0" borderId="0" xfId="0" applyFont="1"/>
    <xf numFmtId="43" fontId="3" fillId="0" borderId="0" xfId="0" applyNumberFormat="1" applyFont="1"/>
    <xf numFmtId="176" fontId="3" fillId="0" borderId="0" xfId="1" applyFont="1" applyFill="1"/>
    <xf numFmtId="0" fontId="5" fillId="0" borderId="0" xfId="0" applyFont="1"/>
    <xf numFmtId="0" fontId="0" fillId="0" borderId="0" xfId="0" applyAlignment="1">
      <alignment wrapText="1"/>
    </xf>
    <xf numFmtId="0" fontId="2" fillId="0" borderId="0" xfId="0" applyFont="1"/>
    <xf numFmtId="2" fontId="3" fillId="0" borderId="0" xfId="0" applyNumberFormat="1" applyFont="1" applyFill="1" applyAlignment="1">
      <alignment horizontal="left" indent="4"/>
    </xf>
    <xf numFmtId="0" fontId="11" fillId="0" borderId="0" xfId="0" applyFont="1" applyAlignment="1">
      <alignment horizontal="center"/>
    </xf>
    <xf numFmtId="0" fontId="5" fillId="0" borderId="1" xfId="8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7" fontId="12" fillId="0" borderId="0" xfId="0" applyNumberFormat="1" applyFont="1"/>
    <xf numFmtId="4" fontId="12" fillId="0" borderId="0" xfId="0" applyNumberFormat="1" applyFont="1"/>
    <xf numFmtId="167" fontId="0" fillId="0" borderId="0" xfId="0" applyNumberFormat="1" applyFill="1"/>
    <xf numFmtId="184" fontId="3" fillId="9" borderId="1" xfId="0" applyNumberFormat="1" applyFont="1" applyFill="1" applyBorder="1" applyAlignment="1">
      <alignment horizontal="center"/>
    </xf>
    <xf numFmtId="176" fontId="53" fillId="9" borderId="1" xfId="0" applyNumberFormat="1" applyFont="1" applyFill="1" applyBorder="1"/>
    <xf numFmtId="10" fontId="8" fillId="9" borderId="1" xfId="0" applyNumberFormat="1" applyFont="1" applyFill="1" applyBorder="1" applyAlignment="1">
      <alignment horizontal="center"/>
    </xf>
    <xf numFmtId="176" fontId="8" fillId="9" borderId="1" xfId="1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176" fontId="8" fillId="12" borderId="1" xfId="0" applyNumberFormat="1" applyFont="1" applyFill="1" applyBorder="1"/>
    <xf numFmtId="10" fontId="8" fillId="12" borderId="1" xfId="0" applyNumberFormat="1" applyFont="1" applyFill="1" applyBorder="1" applyAlignment="1">
      <alignment horizontal="center"/>
    </xf>
    <xf numFmtId="176" fontId="8" fillId="12" borderId="1" xfId="0" applyNumberFormat="1" applyFont="1" applyFill="1" applyBorder="1" applyAlignment="1">
      <alignment horizontal="center"/>
    </xf>
    <xf numFmtId="176" fontId="8" fillId="12" borderId="1" xfId="1" applyFont="1" applyFill="1" applyBorder="1" applyAlignment="1">
      <alignment horizontal="center"/>
    </xf>
    <xf numFmtId="0" fontId="5" fillId="0" borderId="0" xfId="7"/>
    <xf numFmtId="0" fontId="54" fillId="0" borderId="0" xfId="7" applyFont="1" applyAlignment="1">
      <alignment horizontal="center"/>
    </xf>
    <xf numFmtId="0" fontId="52" fillId="0" borderId="0" xfId="7" applyFont="1" applyAlignment="1">
      <alignment horizontal="center"/>
    </xf>
    <xf numFmtId="0" fontId="52" fillId="10" borderId="1" xfId="7" applyFont="1" applyFill="1" applyBorder="1" applyAlignment="1">
      <alignment horizontal="center" vertical="center"/>
    </xf>
    <xf numFmtId="0" fontId="55" fillId="0" borderId="1" xfId="7" applyFont="1" applyBorder="1" applyAlignment="1">
      <alignment horizontal="center" vertical="center"/>
    </xf>
    <xf numFmtId="0" fontId="5" fillId="0" borderId="1" xfId="8" applyFont="1" applyBorder="1" applyAlignment="1">
      <alignment vertical="center"/>
    </xf>
    <xf numFmtId="0" fontId="2" fillId="9" borderId="1" xfId="8" applyFont="1" applyFill="1" applyBorder="1" applyAlignment="1">
      <alignment horizontal="center" vertical="center"/>
    </xf>
    <xf numFmtId="169" fontId="5" fillId="0" borderId="1" xfId="3" applyNumberFormat="1" applyFont="1" applyBorder="1" applyAlignment="1">
      <alignment horizontal="center" vertical="center"/>
    </xf>
    <xf numFmtId="169" fontId="5" fillId="0" borderId="1" xfId="8" applyNumberFormat="1" applyFont="1" applyBorder="1" applyAlignment="1">
      <alignment horizontal="center" vertical="center"/>
    </xf>
    <xf numFmtId="0" fontId="5" fillId="0" borderId="0" xfId="7" applyAlignment="1">
      <alignment vertical="center"/>
    </xf>
    <xf numFmtId="0" fontId="5" fillId="0" borderId="1" xfId="8" applyFont="1" applyBorder="1" applyAlignment="1">
      <alignment horizontal="left" vertical="center"/>
    </xf>
    <xf numFmtId="169" fontId="5" fillId="0" borderId="2" xfId="3" applyNumberFormat="1" applyFont="1" applyBorder="1" applyAlignment="1">
      <alignment horizontal="center" vertical="center"/>
    </xf>
    <xf numFmtId="0" fontId="52" fillId="9" borderId="1" xfId="7" applyFont="1" applyFill="1" applyBorder="1" applyAlignment="1">
      <alignment horizontal="center" vertical="center"/>
    </xf>
    <xf numFmtId="169" fontId="49" fillId="9" borderId="1" xfId="3" applyNumberFormat="1" applyFont="1" applyFill="1" applyBorder="1" applyAlignment="1">
      <alignment horizontal="center" vertical="center"/>
    </xf>
    <xf numFmtId="169" fontId="5" fillId="0" borderId="3" xfId="3" applyNumberFormat="1" applyFont="1" applyBorder="1" applyAlignment="1">
      <alignment horizontal="center" vertical="center"/>
    </xf>
    <xf numFmtId="169" fontId="5" fillId="9" borderId="1" xfId="7" applyNumberFormat="1" applyFont="1" applyFill="1" applyBorder="1" applyAlignment="1">
      <alignment vertical="center"/>
    </xf>
    <xf numFmtId="0" fontId="55" fillId="0" borderId="1" xfId="7" applyFont="1" applyFill="1" applyBorder="1" applyAlignment="1">
      <alignment horizontal="center" vertical="center"/>
    </xf>
    <xf numFmtId="0" fontId="5" fillId="0" borderId="1" xfId="7" applyBorder="1" applyAlignment="1">
      <alignment horizontal="center"/>
    </xf>
    <xf numFmtId="10" fontId="0" fillId="0" borderId="1" xfId="13" applyNumberFormat="1" applyFont="1" applyBorder="1" applyAlignment="1">
      <alignment vertical="center"/>
    </xf>
    <xf numFmtId="10" fontId="5" fillId="0" borderId="1" xfId="3" applyNumberFormat="1" applyFont="1" applyBorder="1" applyAlignment="1">
      <alignment vertical="center"/>
    </xf>
    <xf numFmtId="169" fontId="5" fillId="0" borderId="1" xfId="3" applyNumberFormat="1" applyFont="1" applyBorder="1" applyAlignment="1">
      <alignment vertical="center"/>
    </xf>
    <xf numFmtId="1" fontId="2" fillId="9" borderId="1" xfId="8" applyNumberFormat="1" applyFont="1" applyFill="1" applyBorder="1" applyAlignment="1">
      <alignment horizontal="center" vertical="center"/>
    </xf>
    <xf numFmtId="1" fontId="52" fillId="0" borderId="1" xfId="3" applyNumberFormat="1" applyFont="1" applyBorder="1" applyAlignment="1">
      <alignment horizontal="center" vertical="center"/>
    </xf>
    <xf numFmtId="0" fontId="5" fillId="0" borderId="0" xfId="7" applyAlignment="1">
      <alignment wrapText="1"/>
    </xf>
    <xf numFmtId="0" fontId="2" fillId="13" borderId="1" xfId="7" applyFont="1" applyFill="1" applyBorder="1" applyAlignment="1">
      <alignment horizontal="center" vertical="center"/>
    </xf>
    <xf numFmtId="0" fontId="2" fillId="13" borderId="1" xfId="7" applyFont="1" applyFill="1" applyBorder="1" applyAlignment="1">
      <alignment horizontal="center" vertical="center" wrapText="1"/>
    </xf>
    <xf numFmtId="0" fontId="7" fillId="13" borderId="1" xfId="7" applyFont="1" applyFill="1" applyBorder="1" applyAlignment="1">
      <alignment horizontal="center" vertical="center"/>
    </xf>
    <xf numFmtId="0" fontId="7" fillId="13" borderId="1" xfId="7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/>
    </xf>
    <xf numFmtId="0" fontId="5" fillId="0" borderId="1" xfId="7" applyBorder="1" applyAlignment="1">
      <alignment horizontal="center" wrapText="1"/>
    </xf>
    <xf numFmtId="0" fontId="3" fillId="0" borderId="1" xfId="7" applyFont="1" applyBorder="1" applyAlignment="1">
      <alignment horizontal="center" wrapText="1"/>
    </xf>
    <xf numFmtId="0" fontId="5" fillId="0" borderId="4" xfId="7" applyBorder="1" applyAlignment="1">
      <alignment horizontal="center" wrapText="1"/>
    </xf>
    <xf numFmtId="0" fontId="5" fillId="0" borderId="1" xfId="7" applyBorder="1"/>
    <xf numFmtId="0" fontId="5" fillId="0" borderId="5" xfId="7" applyBorder="1" applyAlignment="1">
      <alignment horizontal="center" wrapText="1"/>
    </xf>
    <xf numFmtId="2" fontId="56" fillId="8" borderId="1" xfId="4" applyNumberFormat="1" applyFont="1" applyBorder="1" applyAlignment="1">
      <alignment horizontal="center" vertical="center"/>
    </xf>
    <xf numFmtId="2" fontId="2" fillId="13" borderId="1" xfId="7" applyNumberFormat="1" applyFont="1" applyFill="1" applyBorder="1" applyAlignment="1">
      <alignment horizontal="center" vertical="center"/>
    </xf>
    <xf numFmtId="0" fontId="5" fillId="0" borderId="0" xfId="7" applyFont="1"/>
    <xf numFmtId="2" fontId="5" fillId="0" borderId="0" xfId="7" applyNumberFormat="1"/>
    <xf numFmtId="0" fontId="5" fillId="0" borderId="1" xfId="7" applyBorder="1" applyAlignment="1">
      <alignment wrapText="1"/>
    </xf>
    <xf numFmtId="2" fontId="56" fillId="8" borderId="1" xfId="4" applyNumberFormat="1" applyFont="1" applyBorder="1" applyAlignment="1">
      <alignment horizontal="center" vertical="center" wrapText="1"/>
    </xf>
    <xf numFmtId="0" fontId="5" fillId="13" borderId="1" xfId="7" applyFont="1" applyFill="1" applyBorder="1" applyAlignment="1">
      <alignment horizontal="center" vertical="center"/>
    </xf>
    <xf numFmtId="0" fontId="5" fillId="13" borderId="1" xfId="7" applyFont="1" applyFill="1" applyBorder="1" applyAlignment="1">
      <alignment horizontal="center" vertical="center" wrapText="1"/>
    </xf>
    <xf numFmtId="169" fontId="2" fillId="14" borderId="1" xfId="3" applyNumberFormat="1" applyFont="1" applyFill="1" applyBorder="1" applyAlignment="1">
      <alignment horizontal="center" vertical="center"/>
    </xf>
    <xf numFmtId="169" fontId="2" fillId="14" borderId="6" xfId="7" applyNumberFormat="1" applyFont="1" applyFill="1" applyBorder="1" applyAlignment="1">
      <alignment vertical="center"/>
    </xf>
    <xf numFmtId="0" fontId="15" fillId="0" borderId="0" xfId="7" applyFont="1" applyAlignment="1">
      <alignment horizontal="center" vertical="center"/>
    </xf>
    <xf numFmtId="0" fontId="15" fillId="0" borderId="0" xfId="7" applyFont="1" applyAlignment="1">
      <alignment vertical="center"/>
    </xf>
    <xf numFmtId="0" fontId="16" fillId="0" borderId="0" xfId="7" applyFont="1" applyAlignment="1">
      <alignment horizontal="center" vertical="center"/>
    </xf>
    <xf numFmtId="0" fontId="17" fillId="0" borderId="0" xfId="7" applyFont="1" applyAlignment="1">
      <alignment vertical="center"/>
    </xf>
    <xf numFmtId="0" fontId="20" fillId="0" borderId="0" xfId="7" applyFont="1" applyAlignment="1">
      <alignment horizontal="center" vertical="center"/>
    </xf>
    <xf numFmtId="0" fontId="21" fillId="15" borderId="1" xfId="7" applyFont="1" applyFill="1" applyBorder="1" applyAlignment="1">
      <alignment horizontal="center" vertical="center"/>
    </xf>
    <xf numFmtId="0" fontId="22" fillId="9" borderId="1" xfId="7" applyFont="1" applyFill="1" applyBorder="1" applyAlignment="1">
      <alignment horizontal="center" vertical="center"/>
    </xf>
    <xf numFmtId="0" fontId="22" fillId="0" borderId="1" xfId="7" applyFont="1" applyFill="1" applyBorder="1" applyAlignment="1">
      <alignment horizontal="center" vertical="center"/>
    </xf>
    <xf numFmtId="0" fontId="21" fillId="16" borderId="1" xfId="7" applyFont="1" applyFill="1" applyBorder="1" applyAlignment="1">
      <alignment horizontal="center" vertical="center"/>
    </xf>
    <xf numFmtId="0" fontId="21" fillId="9" borderId="1" xfId="7" applyFont="1" applyFill="1" applyBorder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7" fillId="0" borderId="0" xfId="7" applyFont="1" applyAlignment="1">
      <alignment horizontal="center" vertical="center"/>
    </xf>
    <xf numFmtId="0" fontId="58" fillId="0" borderId="0" xfId="7" applyFont="1" applyAlignment="1">
      <alignment horizontal="center" vertical="center"/>
    </xf>
    <xf numFmtId="0" fontId="57" fillId="0" borderId="1" xfId="7" applyFont="1" applyBorder="1" applyAlignment="1">
      <alignment horizontal="center" vertical="center"/>
    </xf>
    <xf numFmtId="2" fontId="57" fillId="0" borderId="0" xfId="7" applyNumberFormat="1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4" fillId="0" borderId="0" xfId="7" applyFont="1"/>
    <xf numFmtId="0" fontId="58" fillId="0" borderId="1" xfId="7" applyFont="1" applyBorder="1" applyAlignment="1">
      <alignment horizontal="center" wrapText="1"/>
    </xf>
    <xf numFmtId="0" fontId="59" fillId="17" borderId="1" xfId="7" applyFont="1" applyFill="1" applyBorder="1" applyAlignment="1">
      <alignment horizontal="center" vertical="center" wrapText="1"/>
    </xf>
    <xf numFmtId="0" fontId="28" fillId="0" borderId="0" xfId="7" applyFont="1" applyAlignment="1">
      <alignment vertical="center"/>
    </xf>
    <xf numFmtId="0" fontId="60" fillId="0" borderId="0" xfId="7" applyFont="1" applyAlignment="1">
      <alignment horizontal="center" vertical="center"/>
    </xf>
    <xf numFmtId="0" fontId="61" fillId="0" borderId="1" xfId="7" applyFont="1" applyFill="1" applyBorder="1" applyAlignment="1">
      <alignment horizontal="center" vertical="center"/>
    </xf>
    <xf numFmtId="0" fontId="61" fillId="3" borderId="1" xfId="7" applyFont="1" applyFill="1" applyBorder="1" applyAlignment="1">
      <alignment horizontal="center" vertical="center"/>
    </xf>
    <xf numFmtId="0" fontId="62" fillId="0" borderId="0" xfId="7" applyFont="1" applyAlignment="1">
      <alignment horizontal="center" vertical="center"/>
    </xf>
    <xf numFmtId="0" fontId="60" fillId="4" borderId="1" xfId="7" applyFont="1" applyFill="1" applyBorder="1" applyAlignment="1">
      <alignment horizontal="center" vertical="center"/>
    </xf>
    <xf numFmtId="0" fontId="60" fillId="5" borderId="1" xfId="7" applyFont="1" applyFill="1" applyBorder="1" applyAlignment="1">
      <alignment horizontal="center" vertical="center"/>
    </xf>
    <xf numFmtId="0" fontId="60" fillId="6" borderId="1" xfId="7" applyFont="1" applyFill="1" applyBorder="1" applyAlignment="1">
      <alignment horizontal="center" vertical="center"/>
    </xf>
    <xf numFmtId="0" fontId="60" fillId="7" borderId="1" xfId="7" applyFont="1" applyFill="1" applyBorder="1" applyAlignment="1">
      <alignment horizontal="center" vertical="center"/>
    </xf>
    <xf numFmtId="0" fontId="62" fillId="0" borderId="0" xfId="7" applyFont="1" applyAlignment="1">
      <alignment vertical="center"/>
    </xf>
    <xf numFmtId="0" fontId="60" fillId="15" borderId="1" xfId="7" applyFont="1" applyFill="1" applyBorder="1" applyAlignment="1">
      <alignment horizontal="center" vertical="center"/>
    </xf>
    <xf numFmtId="0" fontId="63" fillId="15" borderId="1" xfId="7" applyFont="1" applyFill="1" applyBorder="1" applyAlignment="1">
      <alignment horizontal="center" vertical="center"/>
    </xf>
    <xf numFmtId="0" fontId="64" fillId="9" borderId="1" xfId="7" applyFont="1" applyFill="1" applyBorder="1" applyAlignment="1">
      <alignment horizontal="center" vertical="center"/>
    </xf>
    <xf numFmtId="0" fontId="64" fillId="0" borderId="1" xfId="7" applyFont="1" applyFill="1" applyBorder="1" applyAlignment="1">
      <alignment horizontal="center" vertical="center"/>
    </xf>
    <xf numFmtId="0" fontId="64" fillId="15" borderId="1" xfId="7" applyFont="1" applyFill="1" applyBorder="1" applyAlignment="1">
      <alignment horizontal="center" vertical="center"/>
    </xf>
    <xf numFmtId="0" fontId="60" fillId="18" borderId="1" xfId="7" applyFont="1" applyFill="1" applyBorder="1" applyAlignment="1">
      <alignment horizontal="center" vertical="center"/>
    </xf>
    <xf numFmtId="0" fontId="60" fillId="19" borderId="1" xfId="7" applyFont="1" applyFill="1" applyBorder="1" applyAlignment="1">
      <alignment horizontal="center" vertical="center"/>
    </xf>
    <xf numFmtId="0" fontId="60" fillId="11" borderId="1" xfId="7" applyFont="1" applyFill="1" applyBorder="1" applyAlignment="1">
      <alignment horizontal="center" vertical="center"/>
    </xf>
    <xf numFmtId="0" fontId="60" fillId="14" borderId="1" xfId="7" applyFont="1" applyFill="1" applyBorder="1" applyAlignment="1">
      <alignment horizontal="center" vertical="center"/>
    </xf>
    <xf numFmtId="2" fontId="13" fillId="0" borderId="1" xfId="7" applyNumberFormat="1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4" fillId="17" borderId="1" xfId="7" applyFont="1" applyFill="1" applyBorder="1" applyAlignment="1">
      <alignment horizontal="center" vertical="center"/>
    </xf>
    <xf numFmtId="0" fontId="14" fillId="17" borderId="1" xfId="7" applyFont="1" applyFill="1" applyBorder="1" applyAlignment="1">
      <alignment horizontal="center" vertical="center" wrapText="1"/>
    </xf>
    <xf numFmtId="0" fontId="14" fillId="11" borderId="1" xfId="7" applyFont="1" applyFill="1" applyBorder="1" applyAlignment="1">
      <alignment horizontal="center" vertical="center"/>
    </xf>
    <xf numFmtId="222" fontId="13" fillId="0" borderId="1" xfId="3" applyNumberFormat="1" applyFont="1" applyBorder="1" applyAlignment="1">
      <alignment horizontal="center" vertical="center"/>
    </xf>
    <xf numFmtId="222" fontId="14" fillId="0" borderId="1" xfId="1" applyNumberFormat="1" applyFont="1" applyBorder="1" applyAlignment="1">
      <alignment horizontal="center" vertical="center"/>
    </xf>
    <xf numFmtId="0" fontId="30" fillId="0" borderId="0" xfId="7" applyFont="1"/>
    <xf numFmtId="20" fontId="0" fillId="0" borderId="0" xfId="0" applyNumberFormat="1" applyFill="1"/>
    <xf numFmtId="169" fontId="2" fillId="14" borderId="1" xfId="7" applyNumberFormat="1" applyFont="1" applyFill="1" applyBorder="1" applyAlignment="1">
      <alignment horizontal="center" vertical="center"/>
    </xf>
    <xf numFmtId="0" fontId="5" fillId="0" borderId="0" xfId="5"/>
    <xf numFmtId="0" fontId="65" fillId="0" borderId="0" xfId="5" applyFont="1"/>
    <xf numFmtId="0" fontId="13" fillId="0" borderId="0" xfId="5" applyFont="1"/>
    <xf numFmtId="0" fontId="52" fillId="0" borderId="0" xfId="5" applyFont="1" applyAlignment="1"/>
    <xf numFmtId="0" fontId="33" fillId="9" borderId="0" xfId="5" applyFont="1" applyFill="1" applyBorder="1" applyAlignment="1">
      <alignment vertical="center"/>
    </xf>
    <xf numFmtId="0" fontId="66" fillId="10" borderId="1" xfId="5" applyFont="1" applyFill="1" applyBorder="1" applyAlignment="1">
      <alignment horizontal="center" vertical="center"/>
    </xf>
    <xf numFmtId="0" fontId="66" fillId="10" borderId="2" xfId="5" applyFont="1" applyFill="1" applyBorder="1" applyAlignment="1">
      <alignment horizontal="center" vertical="center"/>
    </xf>
    <xf numFmtId="0" fontId="66" fillId="10" borderId="7" xfId="5" applyFont="1" applyFill="1" applyBorder="1" applyAlignment="1">
      <alignment horizontal="center" vertical="center" wrapText="1"/>
    </xf>
    <xf numFmtId="0" fontId="67" fillId="9" borderId="5" xfId="5" applyFont="1" applyFill="1" applyBorder="1" applyAlignment="1">
      <alignment horizontal="center" vertical="center"/>
    </xf>
    <xf numFmtId="0" fontId="67" fillId="9" borderId="5" xfId="5" applyFont="1" applyFill="1" applyBorder="1" applyAlignment="1">
      <alignment horizontal="left" vertical="center" wrapText="1"/>
    </xf>
    <xf numFmtId="222" fontId="67" fillId="0" borderId="1" xfId="5" applyNumberFormat="1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222" fontId="13" fillId="0" borderId="1" xfId="5" applyNumberFormat="1" applyFont="1" applyBorder="1" applyAlignment="1">
      <alignment horizontal="center" vertical="center"/>
    </xf>
    <xf numFmtId="0" fontId="67" fillId="9" borderId="1" xfId="5" applyFont="1" applyFill="1" applyBorder="1" applyAlignment="1">
      <alignment horizontal="center" vertical="center"/>
    </xf>
    <xf numFmtId="0" fontId="67" fillId="9" borderId="1" xfId="5" applyFont="1" applyFill="1" applyBorder="1" applyAlignment="1">
      <alignment horizontal="left" vertical="center" wrapText="1"/>
    </xf>
    <xf numFmtId="0" fontId="5" fillId="0" borderId="0" xfId="5" applyFont="1"/>
    <xf numFmtId="222" fontId="67" fillId="0" borderId="2" xfId="5" applyNumberFormat="1" applyFont="1" applyBorder="1" applyAlignment="1">
      <alignment horizontal="center" vertical="center"/>
    </xf>
    <xf numFmtId="0" fontId="13" fillId="0" borderId="2" xfId="5" applyFont="1" applyBorder="1" applyAlignment="1">
      <alignment horizontal="center" vertical="center"/>
    </xf>
    <xf numFmtId="0" fontId="68" fillId="0" borderId="0" xfId="5" applyFont="1" applyBorder="1" applyAlignment="1">
      <alignment horizontal="center" vertical="center"/>
    </xf>
    <xf numFmtId="222" fontId="68" fillId="0" borderId="0" xfId="5" applyNumberFormat="1" applyFont="1" applyBorder="1" applyAlignment="1">
      <alignment horizontal="center" vertical="center"/>
    </xf>
    <xf numFmtId="0" fontId="66" fillId="20" borderId="5" xfId="5" applyFont="1" applyFill="1" applyBorder="1" applyAlignment="1">
      <alignment horizontal="center" vertical="center"/>
    </xf>
    <xf numFmtId="222" fontId="66" fillId="20" borderId="5" xfId="5" applyNumberFormat="1" applyFont="1" applyFill="1" applyBorder="1" applyAlignment="1">
      <alignment horizontal="center" vertical="center"/>
    </xf>
    <xf numFmtId="0" fontId="66" fillId="20" borderId="1" xfId="5" applyFont="1" applyFill="1" applyBorder="1" applyAlignment="1">
      <alignment horizontal="center" vertical="center" wrapText="1"/>
    </xf>
    <xf numFmtId="222" fontId="66" fillId="11" borderId="1" xfId="5" applyNumberFormat="1" applyFont="1" applyFill="1" applyBorder="1" applyAlignment="1">
      <alignment horizontal="center" vertical="center"/>
    </xf>
    <xf numFmtId="223" fontId="13" fillId="0" borderId="0" xfId="5" applyNumberFormat="1" applyFont="1"/>
    <xf numFmtId="223" fontId="65" fillId="0" borderId="0" xfId="5" applyNumberFormat="1" applyFont="1"/>
    <xf numFmtId="0" fontId="13" fillId="0" borderId="1" xfId="5" applyFont="1" applyBorder="1" applyAlignment="1">
      <alignment horizontal="left" vertical="center" wrapText="1"/>
    </xf>
    <xf numFmtId="0" fontId="66" fillId="20" borderId="1" xfId="5" applyFont="1" applyFill="1" applyBorder="1" applyAlignment="1">
      <alignment horizontal="center" vertical="center"/>
    </xf>
    <xf numFmtId="222" fontId="66" fillId="20" borderId="1" xfId="5" applyNumberFormat="1" applyFont="1" applyFill="1" applyBorder="1" applyAlignment="1">
      <alignment horizontal="center" vertical="center"/>
    </xf>
    <xf numFmtId="0" fontId="67" fillId="9" borderId="1" xfId="5" applyFont="1" applyFill="1" applyBorder="1" applyAlignment="1">
      <alignment horizontal="left" vertical="center"/>
    </xf>
    <xf numFmtId="0" fontId="34" fillId="0" borderId="2" xfId="5" applyFont="1" applyBorder="1" applyAlignment="1">
      <alignment horizontal="center" vertical="center"/>
    </xf>
    <xf numFmtId="222" fontId="67" fillId="9" borderId="1" xfId="5" applyNumberFormat="1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vertical="center"/>
    </xf>
    <xf numFmtId="222" fontId="13" fillId="9" borderId="1" xfId="5" applyNumberFormat="1" applyFont="1" applyFill="1" applyBorder="1" applyAlignment="1">
      <alignment horizontal="center" vertical="center"/>
    </xf>
    <xf numFmtId="0" fontId="67" fillId="9" borderId="1" xfId="5" applyFont="1" applyFill="1" applyBorder="1" applyAlignment="1">
      <alignment vertical="center" wrapText="1"/>
    </xf>
    <xf numFmtId="222" fontId="67" fillId="9" borderId="2" xfId="5" applyNumberFormat="1" applyFont="1" applyFill="1" applyBorder="1" applyAlignment="1">
      <alignment horizontal="center" vertical="center"/>
    </xf>
    <xf numFmtId="222" fontId="13" fillId="0" borderId="0" xfId="5" applyNumberFormat="1" applyFont="1"/>
    <xf numFmtId="0" fontId="35" fillId="0" borderId="0" xfId="7" applyFont="1"/>
    <xf numFmtId="0" fontId="52" fillId="15" borderId="1" xfId="7" applyFont="1" applyFill="1" applyBorder="1" applyAlignment="1">
      <alignment horizontal="center" vertical="center"/>
    </xf>
    <xf numFmtId="0" fontId="69" fillId="15" borderId="1" xfId="7" applyFont="1" applyFill="1" applyBorder="1" applyAlignment="1">
      <alignment horizontal="center" vertical="center"/>
    </xf>
    <xf numFmtId="10" fontId="52" fillId="15" borderId="1" xfId="7" applyNumberFormat="1" applyFont="1" applyFill="1" applyBorder="1" applyAlignment="1">
      <alignment horizontal="center" vertical="center"/>
    </xf>
    <xf numFmtId="176" fontId="8" fillId="16" borderId="1" xfId="1" applyFont="1" applyFill="1" applyBorder="1" applyAlignment="1">
      <alignment horizontal="center" vertical="center"/>
    </xf>
    <xf numFmtId="0" fontId="2" fillId="0" borderId="0" xfId="0" applyFont="1" applyFill="1"/>
    <xf numFmtId="10" fontId="9" fillId="12" borderId="1" xfId="12" applyNumberFormat="1" applyFont="1" applyFill="1" applyBorder="1" applyAlignment="1" applyProtection="1">
      <alignment horizontal="center" vertical="center"/>
      <protection locked="0"/>
    </xf>
    <xf numFmtId="176" fontId="3" fillId="16" borderId="1" xfId="0" applyNumberFormat="1" applyFont="1" applyFill="1" applyBorder="1"/>
    <xf numFmtId="10" fontId="3" fillId="16" borderId="1" xfId="0" applyNumberFormat="1" applyFont="1" applyFill="1" applyBorder="1" applyAlignment="1">
      <alignment horizontal="center"/>
    </xf>
    <xf numFmtId="0" fontId="66" fillId="10" borderId="1" xfId="5" applyFont="1" applyFill="1" applyBorder="1" applyAlignment="1">
      <alignment horizontal="center" vertical="center" wrapText="1"/>
    </xf>
    <xf numFmtId="0" fontId="32" fillId="0" borderId="0" xfId="5" applyFont="1" applyAlignment="1">
      <alignment horizontal="center" vertical="center" wrapText="1"/>
    </xf>
    <xf numFmtId="0" fontId="13" fillId="0" borderId="0" xfId="5" applyFont="1" applyAlignment="1">
      <alignment vertical="center" wrapText="1"/>
    </xf>
    <xf numFmtId="0" fontId="37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 vertical="center" wrapText="1"/>
    </xf>
    <xf numFmtId="0" fontId="14" fillId="18" borderId="1" xfId="5" applyFont="1" applyFill="1" applyBorder="1" applyAlignment="1">
      <alignment horizontal="center" vertical="center" wrapText="1"/>
    </xf>
    <xf numFmtId="0" fontId="14" fillId="21" borderId="1" xfId="6" applyFont="1" applyFill="1" applyBorder="1" applyAlignment="1">
      <alignment horizontal="center" vertical="center" wrapText="1"/>
    </xf>
    <xf numFmtId="0" fontId="14" fillId="20" borderId="1" xfId="6" applyFont="1" applyFill="1" applyBorder="1" applyAlignment="1">
      <alignment horizontal="center" vertical="center" wrapText="1"/>
    </xf>
    <xf numFmtId="0" fontId="38" fillId="0" borderId="0" xfId="5" applyFont="1" applyAlignment="1">
      <alignment vertical="center" wrapText="1"/>
    </xf>
    <xf numFmtId="0" fontId="38" fillId="0" borderId="1" xfId="5" applyFont="1" applyBorder="1" applyAlignment="1">
      <alignment horizontal="center" vertical="center" wrapText="1"/>
    </xf>
    <xf numFmtId="0" fontId="38" fillId="0" borderId="1" xfId="5" applyFont="1" applyBorder="1" applyAlignment="1">
      <alignment vertical="center" wrapText="1"/>
    </xf>
    <xf numFmtId="169" fontId="38" fillId="11" borderId="1" xfId="1" applyNumberFormat="1" applyFont="1" applyFill="1" applyBorder="1" applyAlignment="1">
      <alignment vertical="center" wrapText="1"/>
    </xf>
    <xf numFmtId="0" fontId="13" fillId="0" borderId="1" xfId="5" applyFont="1" applyBorder="1" applyAlignment="1">
      <alignment horizontal="center" vertical="center" wrapText="1"/>
    </xf>
    <xf numFmtId="43" fontId="38" fillId="0" borderId="1" xfId="5" applyNumberFormat="1" applyFont="1" applyBorder="1" applyAlignment="1">
      <alignment horizontal="center" vertical="center" wrapText="1"/>
    </xf>
    <xf numFmtId="44" fontId="37" fillId="20" borderId="1" xfId="5" applyNumberFormat="1" applyFont="1" applyFill="1" applyBorder="1" applyAlignment="1">
      <alignment vertical="center" wrapText="1"/>
    </xf>
    <xf numFmtId="0" fontId="38" fillId="0" borderId="1" xfId="5" applyFont="1" applyFill="1" applyBorder="1" applyAlignment="1">
      <alignment vertical="center" wrapText="1"/>
    </xf>
    <xf numFmtId="0" fontId="13" fillId="0" borderId="7" xfId="5" applyFont="1" applyBorder="1" applyAlignment="1">
      <alignment horizontal="center" vertical="center" wrapText="1"/>
    </xf>
    <xf numFmtId="0" fontId="13" fillId="0" borderId="0" xfId="5" applyFont="1" applyFill="1" applyAlignment="1">
      <alignment vertical="center" wrapText="1"/>
    </xf>
    <xf numFmtId="0" fontId="14" fillId="22" borderId="1" xfId="5" applyFont="1" applyFill="1" applyBorder="1" applyAlignment="1">
      <alignment horizontal="center" vertical="center" wrapText="1"/>
    </xf>
    <xf numFmtId="44" fontId="14" fillId="0" borderId="1" xfId="5" applyNumberFormat="1" applyFont="1" applyBorder="1" applyAlignment="1">
      <alignment vertical="center" wrapText="1"/>
    </xf>
    <xf numFmtId="0" fontId="38" fillId="0" borderId="0" xfId="5" applyFont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43" fontId="13" fillId="0" borderId="1" xfId="14" applyNumberFormat="1" applyFont="1" applyBorder="1" applyAlignment="1">
      <alignment horizontal="center" vertical="center" wrapText="1"/>
    </xf>
    <xf numFmtId="0" fontId="14" fillId="0" borderId="1" xfId="5" applyNumberFormat="1" applyFont="1" applyBorder="1" applyAlignment="1">
      <alignment vertical="center" wrapText="1"/>
    </xf>
    <xf numFmtId="1" fontId="14" fillId="0" borderId="1" xfId="5" applyNumberFormat="1" applyFont="1" applyBorder="1" applyAlignment="1">
      <alignment vertical="center" wrapText="1"/>
    </xf>
    <xf numFmtId="0" fontId="38" fillId="0" borderId="1" xfId="14" applyNumberFormat="1" applyFont="1" applyBorder="1" applyAlignment="1">
      <alignment horizontal="center" vertical="center" wrapText="1"/>
    </xf>
    <xf numFmtId="44" fontId="37" fillId="0" borderId="1" xfId="5" applyNumberFormat="1" applyFont="1" applyBorder="1" applyAlignment="1">
      <alignment vertical="center" wrapText="1"/>
    </xf>
    <xf numFmtId="0" fontId="38" fillId="0" borderId="7" xfId="5" applyFont="1" applyBorder="1" applyAlignment="1">
      <alignment horizontal="center" vertical="center" wrapText="1"/>
    </xf>
    <xf numFmtId="0" fontId="70" fillId="0" borderId="0" xfId="5" applyFont="1" applyAlignment="1">
      <alignment vertical="center" wrapText="1"/>
    </xf>
    <xf numFmtId="1" fontId="14" fillId="0" borderId="1" xfId="5" applyNumberFormat="1" applyFont="1" applyBorder="1" applyAlignment="1">
      <alignment horizontal="center" vertical="center" wrapText="1"/>
    </xf>
    <xf numFmtId="177" fontId="13" fillId="0" borderId="0" xfId="5" applyNumberFormat="1" applyFont="1" applyAlignment="1">
      <alignment horizontal="center" vertical="center" wrapText="1"/>
    </xf>
    <xf numFmtId="0" fontId="14" fillId="0" borderId="0" xfId="5" applyFont="1" applyAlignment="1">
      <alignment vertical="center" wrapText="1"/>
    </xf>
    <xf numFmtId="44" fontId="14" fillId="0" borderId="1" xfId="5" applyNumberFormat="1" applyFont="1" applyBorder="1" applyAlignment="1">
      <alignment horizontal="center" vertical="center" wrapText="1"/>
    </xf>
    <xf numFmtId="0" fontId="0" fillId="9" borderId="0" xfId="0" applyFill="1"/>
    <xf numFmtId="0" fontId="0" fillId="0" borderId="0" xfId="0" applyAlignment="1"/>
    <xf numFmtId="0" fontId="41" fillId="9" borderId="8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vertical="center" wrapText="1"/>
    </xf>
    <xf numFmtId="0" fontId="71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169" fontId="72" fillId="21" borderId="1" xfId="1" applyNumberFormat="1" applyFont="1" applyFill="1" applyBorder="1" applyAlignment="1">
      <alignment vertical="center"/>
    </xf>
    <xf numFmtId="0" fontId="71" fillId="14" borderId="1" xfId="0" applyNumberFormat="1" applyFont="1" applyFill="1" applyBorder="1" applyAlignment="1">
      <alignment horizontal="center" vertical="center"/>
    </xf>
    <xf numFmtId="169" fontId="71" fillId="2" borderId="1" xfId="0" applyNumberFormat="1" applyFont="1" applyFill="1" applyBorder="1" applyAlignment="1">
      <alignment horizontal="center" vertical="center"/>
    </xf>
    <xf numFmtId="169" fontId="66" fillId="2" borderId="1" xfId="0" applyNumberFormat="1" applyFont="1" applyFill="1" applyBorder="1" applyAlignment="1">
      <alignment vertical="center"/>
    </xf>
    <xf numFmtId="0" fontId="42" fillId="9" borderId="1" xfId="0" applyFont="1" applyFill="1" applyBorder="1" applyAlignment="1">
      <alignment horizontal="justify" vertical="center" wrapText="1"/>
    </xf>
    <xf numFmtId="0" fontId="38" fillId="9" borderId="1" xfId="0" applyFont="1" applyFill="1" applyBorder="1" applyAlignment="1">
      <alignment vertical="center" wrapText="1"/>
    </xf>
    <xf numFmtId="0" fontId="38" fillId="9" borderId="1" xfId="0" applyFont="1" applyFill="1" applyBorder="1" applyAlignment="1">
      <alignment vertical="center"/>
    </xf>
    <xf numFmtId="0" fontId="71" fillId="2" borderId="5" xfId="0" applyFont="1" applyFill="1" applyBorder="1" applyAlignment="1">
      <alignment horizontal="center" vertical="center"/>
    </xf>
    <xf numFmtId="0" fontId="51" fillId="0" borderId="0" xfId="0" applyFont="1" applyAlignment="1"/>
    <xf numFmtId="0" fontId="71" fillId="9" borderId="1" xfId="0" applyFont="1" applyFill="1" applyBorder="1" applyAlignment="1">
      <alignment vertical="center" wrapText="1"/>
    </xf>
    <xf numFmtId="0" fontId="71" fillId="2" borderId="5" xfId="0" applyFont="1" applyFill="1" applyBorder="1" applyAlignment="1">
      <alignment horizontal="center" vertical="center" wrapText="1"/>
    </xf>
    <xf numFmtId="0" fontId="71" fillId="0" borderId="0" xfId="0" applyFont="1"/>
    <xf numFmtId="0" fontId="33" fillId="14" borderId="1" xfId="0" applyFont="1" applyFill="1" applyBorder="1" applyAlignment="1">
      <alignment horizontal="center" vertical="center" wrapText="1"/>
    </xf>
    <xf numFmtId="0" fontId="43" fillId="9" borderId="0" xfId="6" applyFont="1" applyFill="1" applyAlignment="1">
      <alignment vertical="center" wrapText="1"/>
    </xf>
    <xf numFmtId="177" fontId="43" fillId="9" borderId="0" xfId="14" applyFont="1" applyFill="1" applyAlignment="1">
      <alignment vertical="center" wrapText="1"/>
    </xf>
    <xf numFmtId="0" fontId="45" fillId="9" borderId="0" xfId="6" applyFont="1" applyFill="1" applyAlignment="1">
      <alignment vertical="center" wrapText="1"/>
    </xf>
    <xf numFmtId="0" fontId="38" fillId="9" borderId="9" xfId="6" applyFont="1" applyFill="1" applyBorder="1" applyAlignment="1">
      <alignment horizontal="center" vertical="center" wrapText="1"/>
    </xf>
    <xf numFmtId="0" fontId="38" fillId="9" borderId="1" xfId="6" applyFont="1" applyFill="1" applyBorder="1" applyAlignment="1">
      <alignment horizontal="center" vertical="center" wrapText="1"/>
    </xf>
    <xf numFmtId="169" fontId="37" fillId="21" borderId="1" xfId="2" applyNumberFormat="1" applyFont="1" applyFill="1" applyBorder="1" applyAlignment="1">
      <alignment horizontal="center" vertical="center" wrapText="1"/>
    </xf>
    <xf numFmtId="169" fontId="72" fillId="2" borderId="1" xfId="0" applyNumberFormat="1" applyFont="1" applyFill="1" applyBorder="1" applyAlignment="1">
      <alignment vertical="center"/>
    </xf>
    <xf numFmtId="0" fontId="43" fillId="9" borderId="0" xfId="6" applyFont="1" applyFill="1" applyAlignment="1">
      <alignment horizontal="center" vertical="center" wrapText="1"/>
    </xf>
    <xf numFmtId="0" fontId="13" fillId="9" borderId="1" xfId="5" applyFont="1" applyFill="1" applyBorder="1" applyAlignment="1">
      <alignment vertical="center" wrapText="1"/>
    </xf>
    <xf numFmtId="0" fontId="13" fillId="9" borderId="9" xfId="5" applyFont="1" applyFill="1" applyBorder="1" applyAlignment="1">
      <alignment horizontal="left" vertical="center" wrapText="1"/>
    </xf>
    <xf numFmtId="169" fontId="37" fillId="21" borderId="9" xfId="2" applyNumberFormat="1" applyFont="1" applyFill="1" applyBorder="1" applyAlignment="1">
      <alignment horizontal="center" vertical="center" wrapText="1"/>
    </xf>
    <xf numFmtId="0" fontId="33" fillId="9" borderId="0" xfId="0" applyFont="1" applyFill="1" applyBorder="1" applyAlignment="1">
      <alignment vertical="center"/>
    </xf>
    <xf numFmtId="0" fontId="67" fillId="0" borderId="0" xfId="0" applyFont="1"/>
    <xf numFmtId="0" fontId="67" fillId="0" borderId="1" xfId="0" applyFont="1" applyBorder="1" applyAlignment="1">
      <alignment horizontal="center" vertical="center"/>
    </xf>
    <xf numFmtId="222" fontId="67" fillId="21" borderId="1" xfId="0" applyNumberFormat="1" applyFont="1" applyFill="1" applyBorder="1" applyAlignment="1">
      <alignment horizontal="center" vertical="center"/>
    </xf>
    <xf numFmtId="0" fontId="67" fillId="14" borderId="1" xfId="0" applyNumberFormat="1" applyFont="1" applyFill="1" applyBorder="1" applyAlignment="1">
      <alignment horizontal="center" vertical="center"/>
    </xf>
    <xf numFmtId="222" fontId="67" fillId="2" borderId="1" xfId="0" applyNumberFormat="1" applyFont="1" applyFill="1" applyBorder="1" applyAlignment="1">
      <alignment horizontal="center" vertical="center"/>
    </xf>
    <xf numFmtId="1" fontId="67" fillId="0" borderId="1" xfId="0" applyNumberFormat="1" applyFont="1" applyBorder="1" applyAlignment="1">
      <alignment horizontal="center" vertical="center"/>
    </xf>
    <xf numFmtId="222" fontId="0" fillId="0" borderId="0" xfId="0" applyNumberFormat="1"/>
    <xf numFmtId="0" fontId="42" fillId="9" borderId="5" xfId="0" applyFont="1" applyFill="1" applyBorder="1" applyAlignment="1">
      <alignment horizontal="center" vertical="center" wrapText="1"/>
    </xf>
    <xf numFmtId="222" fontId="14" fillId="0" borderId="1" xfId="5" applyNumberFormat="1" applyFont="1" applyBorder="1" applyAlignment="1">
      <alignment vertical="center" wrapText="1"/>
    </xf>
    <xf numFmtId="0" fontId="71" fillId="9" borderId="1" xfId="0" applyFont="1" applyFill="1" applyBorder="1" applyAlignment="1">
      <alignment horizontal="center" vertical="center" wrapText="1"/>
    </xf>
    <xf numFmtId="0" fontId="71" fillId="9" borderId="1" xfId="0" applyFont="1" applyFill="1" applyBorder="1" applyAlignment="1">
      <alignment horizontal="center" vertical="center"/>
    </xf>
    <xf numFmtId="222" fontId="71" fillId="21" borderId="1" xfId="0" applyNumberFormat="1" applyFont="1" applyFill="1" applyBorder="1" applyAlignment="1">
      <alignment horizontal="center" vertical="center"/>
    </xf>
    <xf numFmtId="0" fontId="71" fillId="9" borderId="5" xfId="0" applyFont="1" applyFill="1" applyBorder="1" applyAlignment="1">
      <alignment horizontal="center" vertical="center"/>
    </xf>
    <xf numFmtId="0" fontId="71" fillId="9" borderId="5" xfId="0" applyFont="1" applyFill="1" applyBorder="1" applyAlignment="1">
      <alignment horizontal="center" vertical="center" wrapText="1"/>
    </xf>
    <xf numFmtId="0" fontId="71" fillId="9" borderId="1" xfId="0" quotePrefix="1" applyFont="1" applyFill="1" applyBorder="1" applyAlignment="1">
      <alignment horizontal="center" vertical="center"/>
    </xf>
    <xf numFmtId="0" fontId="73" fillId="0" borderId="0" xfId="0" applyFont="1"/>
    <xf numFmtId="1" fontId="2" fillId="24" borderId="1" xfId="8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38" fillId="0" borderId="0" xfId="0" applyFont="1"/>
    <xf numFmtId="0" fontId="38" fillId="0" borderId="0" xfId="0" applyFont="1" applyAlignment="1">
      <alignment wrapText="1"/>
    </xf>
    <xf numFmtId="0" fontId="48" fillId="15" borderId="1" xfId="0" applyFont="1" applyFill="1" applyBorder="1" applyAlignment="1">
      <alignment horizontal="center" vertical="center" wrapText="1"/>
    </xf>
    <xf numFmtId="0" fontId="48" fillId="15" borderId="2" xfId="0" applyFont="1" applyFill="1" applyBorder="1" applyAlignment="1">
      <alignment horizontal="center" vertical="center" wrapText="1"/>
    </xf>
    <xf numFmtId="4" fontId="38" fillId="0" borderId="1" xfId="0" applyNumberFormat="1" applyFont="1" applyBorder="1" applyAlignment="1">
      <alignment horizontal="center" vertical="center" wrapText="1"/>
    </xf>
    <xf numFmtId="0" fontId="48" fillId="21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10" fontId="38" fillId="0" borderId="1" xfId="0" applyNumberFormat="1" applyFont="1" applyBorder="1" applyAlignment="1">
      <alignment horizontal="center" vertical="center"/>
    </xf>
    <xf numFmtId="2" fontId="38" fillId="0" borderId="1" xfId="0" applyNumberFormat="1" applyFont="1" applyBorder="1" applyAlignment="1">
      <alignment horizontal="center" vertical="center" wrapText="1"/>
    </xf>
    <xf numFmtId="2" fontId="38" fillId="0" borderId="2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left" vertical="center"/>
    </xf>
    <xf numFmtId="10" fontId="37" fillId="9" borderId="1" xfId="0" applyNumberFormat="1" applyFont="1" applyFill="1" applyBorder="1" applyAlignment="1">
      <alignment horizontal="center" vertical="center"/>
    </xf>
    <xf numFmtId="2" fontId="38" fillId="9" borderId="1" xfId="0" applyNumberFormat="1" applyFont="1" applyFill="1" applyBorder="1" applyAlignment="1">
      <alignment horizontal="center" vertical="center"/>
    </xf>
    <xf numFmtId="1" fontId="37" fillId="15" borderId="1" xfId="0" applyNumberFormat="1" applyFont="1" applyFill="1" applyBorder="1" applyAlignment="1">
      <alignment horizontal="center" vertical="center"/>
    </xf>
    <xf numFmtId="0" fontId="37" fillId="15" borderId="1" xfId="0" applyFont="1" applyFill="1" applyBorder="1" applyAlignment="1">
      <alignment horizontal="center" vertical="center"/>
    </xf>
    <xf numFmtId="1" fontId="37" fillId="15" borderId="2" xfId="0" applyNumberFormat="1" applyFont="1" applyFill="1" applyBorder="1" applyAlignment="1">
      <alignment horizontal="center" vertical="center"/>
    </xf>
    <xf numFmtId="4" fontId="37" fillId="24" borderId="1" xfId="0" applyNumberFormat="1" applyFont="1" applyFill="1" applyBorder="1" applyAlignment="1">
      <alignment horizontal="center" vertical="center" wrapText="1"/>
    </xf>
    <xf numFmtId="1" fontId="2" fillId="24" borderId="1" xfId="8" applyNumberFormat="1" applyFont="1" applyFill="1" applyBorder="1" applyAlignment="1">
      <alignment horizontal="center" vertical="center" wrapText="1"/>
    </xf>
    <xf numFmtId="0" fontId="52" fillId="15" borderId="1" xfId="7" applyFont="1" applyFill="1" applyBorder="1" applyAlignment="1">
      <alignment horizontal="center" vertical="center"/>
    </xf>
    <xf numFmtId="169" fontId="9" fillId="17" borderId="1" xfId="3" applyNumberFormat="1" applyFont="1" applyFill="1" applyBorder="1" applyAlignment="1">
      <alignment horizontal="center" vertical="center"/>
    </xf>
    <xf numFmtId="0" fontId="52" fillId="0" borderId="1" xfId="7" applyFont="1" applyBorder="1" applyAlignment="1">
      <alignment horizontal="center" vertical="center"/>
    </xf>
    <xf numFmtId="169" fontId="52" fillId="0" borderId="1" xfId="3" applyNumberFormat="1" applyFont="1" applyBorder="1" applyAlignment="1">
      <alignment horizontal="center" vertical="center"/>
    </xf>
    <xf numFmtId="169" fontId="52" fillId="0" borderId="1" xfId="7" applyNumberFormat="1" applyFont="1" applyBorder="1" applyAlignment="1">
      <alignment horizontal="center" vertical="center"/>
    </xf>
    <xf numFmtId="169" fontId="2" fillId="14" borderId="1" xfId="3" applyNumberFormat="1" applyFont="1" applyFill="1" applyBorder="1" applyAlignment="1">
      <alignment horizontal="center" vertical="center"/>
    </xf>
    <xf numFmtId="10" fontId="75" fillId="16" borderId="1" xfId="13" applyNumberFormat="1" applyFont="1" applyFill="1" applyBorder="1" applyAlignment="1">
      <alignment horizontal="center"/>
    </xf>
    <xf numFmtId="10" fontId="75" fillId="16" borderId="4" xfId="13" applyNumberFormat="1" applyFont="1" applyFill="1" applyBorder="1" applyAlignment="1">
      <alignment horizontal="center"/>
    </xf>
    <xf numFmtId="10" fontId="52" fillId="0" borderId="1" xfId="7" applyNumberFormat="1" applyFont="1" applyBorder="1" applyAlignment="1">
      <alignment horizontal="center" vertical="center"/>
    </xf>
    <xf numFmtId="0" fontId="54" fillId="0" borderId="0" xfId="7" applyFont="1" applyAlignment="1">
      <alignment horizontal="center"/>
    </xf>
    <xf numFmtId="0" fontId="74" fillId="0" borderId="0" xfId="7" applyFont="1" applyAlignment="1">
      <alignment horizontal="center"/>
    </xf>
    <xf numFmtId="0" fontId="52" fillId="0" borderId="0" xfId="7" applyFont="1" applyAlignment="1">
      <alignment horizontal="center"/>
    </xf>
    <xf numFmtId="0" fontId="52" fillId="10" borderId="1" xfId="7" applyFont="1" applyFill="1" applyBorder="1" applyAlignment="1">
      <alignment horizontal="center" vertical="center"/>
    </xf>
    <xf numFmtId="10" fontId="76" fillId="16" borderId="1" xfId="13" applyNumberFormat="1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left"/>
    </xf>
    <xf numFmtId="0" fontId="8" fillId="12" borderId="4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left"/>
    </xf>
    <xf numFmtId="0" fontId="8" fillId="11" borderId="4" xfId="0" applyFont="1" applyFill="1" applyBorder="1" applyAlignment="1">
      <alignment horizontal="left"/>
    </xf>
    <xf numFmtId="0" fontId="77" fillId="0" borderId="1" xfId="0" applyFont="1" applyFill="1" applyBorder="1" applyAlignment="1">
      <alignment horizontal="center" vertical="center"/>
    </xf>
    <xf numFmtId="0" fontId="8" fillId="23" borderId="2" xfId="0" applyFont="1" applyFill="1" applyBorder="1" applyAlignment="1">
      <alignment horizontal="left" vertical="center"/>
    </xf>
    <xf numFmtId="0" fontId="8" fillId="23" borderId="7" xfId="0" applyFont="1" applyFill="1" applyBorder="1" applyAlignment="1">
      <alignment horizontal="left" vertical="center"/>
    </xf>
    <xf numFmtId="0" fontId="8" fillId="23" borderId="4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left" vertical="center"/>
    </xf>
    <xf numFmtId="0" fontId="8" fillId="12" borderId="7" xfId="0" applyFont="1" applyFill="1" applyBorder="1" applyAlignment="1">
      <alignment horizontal="left" vertical="center"/>
    </xf>
    <xf numFmtId="0" fontId="8" fillId="12" borderId="4" xfId="0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left"/>
    </xf>
    <xf numFmtId="0" fontId="8" fillId="9" borderId="4" xfId="0" applyFont="1" applyFill="1" applyBorder="1" applyAlignment="1">
      <alignment horizontal="left"/>
    </xf>
    <xf numFmtId="0" fontId="8" fillId="12" borderId="1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left" vertical="center"/>
    </xf>
    <xf numFmtId="0" fontId="8" fillId="9" borderId="7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left" vertical="center"/>
    </xf>
    <xf numFmtId="0" fontId="16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79" fillId="0" borderId="0" xfId="7" applyFont="1" applyAlignment="1">
      <alignment horizontal="center" vertical="center"/>
    </xf>
    <xf numFmtId="0" fontId="79" fillId="17" borderId="1" xfId="7" applyFont="1" applyFill="1" applyBorder="1" applyAlignment="1">
      <alignment horizontal="center" vertical="center"/>
    </xf>
    <xf numFmtId="0" fontId="57" fillId="0" borderId="1" xfId="7" applyFont="1" applyBorder="1" applyAlignment="1">
      <alignment horizontal="center" vertical="center"/>
    </xf>
    <xf numFmtId="0" fontId="58" fillId="0" borderId="1" xfId="7" applyFont="1" applyBorder="1" applyAlignment="1">
      <alignment horizontal="center" vertical="center"/>
    </xf>
    <xf numFmtId="0" fontId="79" fillId="11" borderId="1" xfId="7" applyFont="1" applyFill="1" applyBorder="1" applyAlignment="1">
      <alignment horizontal="center" vertical="center" wrapText="1"/>
    </xf>
    <xf numFmtId="2" fontId="79" fillId="0" borderId="1" xfId="7" applyNumberFormat="1" applyFont="1" applyBorder="1" applyAlignment="1">
      <alignment horizontal="center" vertical="center"/>
    </xf>
    <xf numFmtId="0" fontId="57" fillId="0" borderId="0" xfId="7" applyFont="1" applyAlignment="1">
      <alignment horizontal="center" vertical="center"/>
    </xf>
    <xf numFmtId="0" fontId="79" fillId="0" borderId="1" xfId="7" applyFont="1" applyBorder="1" applyAlignment="1">
      <alignment horizontal="center" vertical="center"/>
    </xf>
    <xf numFmtId="0" fontId="59" fillId="14" borderId="3" xfId="7" applyFont="1" applyFill="1" applyBorder="1" applyAlignment="1">
      <alignment horizontal="center" vertical="center" wrapText="1"/>
    </xf>
    <xf numFmtId="0" fontId="59" fillId="14" borderId="10" xfId="7" applyFont="1" applyFill="1" applyBorder="1" applyAlignment="1">
      <alignment horizontal="center" vertical="center" wrapText="1"/>
    </xf>
    <xf numFmtId="0" fontId="59" fillId="14" borderId="6" xfId="7" applyFont="1" applyFill="1" applyBorder="1" applyAlignment="1">
      <alignment horizontal="center" vertical="center" wrapText="1"/>
    </xf>
    <xf numFmtId="0" fontId="59" fillId="14" borderId="11" xfId="7" applyFont="1" applyFill="1" applyBorder="1" applyAlignment="1">
      <alignment horizontal="center" vertical="center" wrapText="1"/>
    </xf>
    <xf numFmtId="0" fontId="59" fillId="14" borderId="0" xfId="7" applyFont="1" applyFill="1" applyBorder="1" applyAlignment="1">
      <alignment horizontal="center" vertical="center" wrapText="1"/>
    </xf>
    <xf numFmtId="0" fontId="59" fillId="14" borderId="12" xfId="7" applyFont="1" applyFill="1" applyBorder="1" applyAlignment="1">
      <alignment horizontal="center" vertical="center" wrapText="1"/>
    </xf>
    <xf numFmtId="0" fontId="59" fillId="14" borderId="13" xfId="7" applyFont="1" applyFill="1" applyBorder="1" applyAlignment="1">
      <alignment horizontal="center" vertical="center" wrapText="1"/>
    </xf>
    <xf numFmtId="0" fontId="59" fillId="14" borderId="8" xfId="7" applyFont="1" applyFill="1" applyBorder="1" applyAlignment="1">
      <alignment horizontal="center" vertical="center" wrapText="1"/>
    </xf>
    <xf numFmtId="0" fontId="59" fillId="14" borderId="14" xfId="7" applyFont="1" applyFill="1" applyBorder="1" applyAlignment="1">
      <alignment horizontal="center" vertical="center" wrapText="1"/>
    </xf>
    <xf numFmtId="2" fontId="25" fillId="0" borderId="1" xfId="7" applyNumberFormat="1" applyFont="1" applyBorder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58" fillId="0" borderId="1" xfId="7" applyFont="1" applyBorder="1" applyAlignment="1">
      <alignment horizontal="center"/>
    </xf>
    <xf numFmtId="0" fontId="59" fillId="17" borderId="2" xfId="7" applyFont="1" applyFill="1" applyBorder="1" applyAlignment="1">
      <alignment horizontal="center" vertical="center"/>
    </xf>
    <xf numFmtId="0" fontId="59" fillId="17" borderId="4" xfId="7" applyFont="1" applyFill="1" applyBorder="1" applyAlignment="1">
      <alignment horizontal="center" vertical="center"/>
    </xf>
    <xf numFmtId="0" fontId="59" fillId="17" borderId="2" xfId="7" applyFont="1" applyFill="1" applyBorder="1" applyAlignment="1">
      <alignment horizontal="center" vertical="center" wrapText="1"/>
    </xf>
    <xf numFmtId="0" fontId="59" fillId="17" borderId="4" xfId="7" applyFont="1" applyFill="1" applyBorder="1" applyAlignment="1">
      <alignment horizontal="center" vertical="center" wrapText="1"/>
    </xf>
    <xf numFmtId="0" fontId="58" fillId="0" borderId="1" xfId="7" applyFont="1" applyBorder="1" applyAlignment="1">
      <alignment horizontal="center" wrapText="1"/>
    </xf>
    <xf numFmtId="0" fontId="59" fillId="17" borderId="1" xfId="7" applyFont="1" applyFill="1" applyBorder="1" applyAlignment="1">
      <alignment horizontal="center" vertical="center"/>
    </xf>
    <xf numFmtId="0" fontId="59" fillId="17" borderId="1" xfId="7" applyFont="1" applyFill="1" applyBorder="1" applyAlignment="1">
      <alignment horizontal="center" vertical="center" wrapText="1"/>
    </xf>
    <xf numFmtId="2" fontId="78" fillId="9" borderId="1" xfId="4" applyNumberFormat="1" applyFont="1" applyFill="1" applyBorder="1" applyAlignment="1">
      <alignment horizontal="center" vertical="center" wrapText="1"/>
    </xf>
    <xf numFmtId="0" fontId="29" fillId="0" borderId="0" xfId="7" applyFont="1" applyAlignment="1">
      <alignment horizontal="center"/>
    </xf>
    <xf numFmtId="0" fontId="27" fillId="0" borderId="0" xfId="7" applyFont="1" applyAlignment="1">
      <alignment horizontal="center"/>
    </xf>
    <xf numFmtId="0" fontId="59" fillId="11" borderId="2" xfId="7" applyFont="1" applyFill="1" applyBorder="1" applyAlignment="1">
      <alignment horizontal="center" vertical="center" wrapText="1"/>
    </xf>
    <xf numFmtId="0" fontId="59" fillId="11" borderId="7" xfId="7" applyFont="1" applyFill="1" applyBorder="1" applyAlignment="1">
      <alignment horizontal="center" vertical="center" wrapText="1"/>
    </xf>
    <xf numFmtId="0" fontId="59" fillId="11" borderId="4" xfId="7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wrapText="1"/>
    </xf>
    <xf numFmtId="0" fontId="26" fillId="0" borderId="0" xfId="7" applyFont="1" applyAlignment="1">
      <alignment horizontal="center"/>
    </xf>
    <xf numFmtId="0" fontId="31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 applyAlignment="1">
      <alignment horizontal="center" wrapText="1"/>
    </xf>
    <xf numFmtId="0" fontId="36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48" fillId="21" borderId="1" xfId="0" applyFont="1" applyFill="1" applyBorder="1" applyAlignment="1">
      <alignment horizontal="center" vertical="center"/>
    </xf>
    <xf numFmtId="0" fontId="48" fillId="21" borderId="2" xfId="0" applyFont="1" applyFill="1" applyBorder="1" applyAlignment="1">
      <alignment horizontal="center" vertical="center"/>
    </xf>
    <xf numFmtId="0" fontId="46" fillId="15" borderId="3" xfId="0" applyFont="1" applyFill="1" applyBorder="1" applyAlignment="1">
      <alignment horizontal="center" vertical="center"/>
    </xf>
    <xf numFmtId="0" fontId="46" fillId="15" borderId="10" xfId="0" applyFont="1" applyFill="1" applyBorder="1" applyAlignment="1">
      <alignment horizontal="center" vertical="center"/>
    </xf>
    <xf numFmtId="0" fontId="46" fillId="15" borderId="6" xfId="0" applyFont="1" applyFill="1" applyBorder="1" applyAlignment="1">
      <alignment horizontal="center" vertical="center"/>
    </xf>
    <xf numFmtId="0" fontId="46" fillId="15" borderId="13" xfId="0" applyFont="1" applyFill="1" applyBorder="1" applyAlignment="1">
      <alignment horizontal="center" vertical="center"/>
    </xf>
    <xf numFmtId="0" fontId="46" fillId="15" borderId="8" xfId="0" applyFont="1" applyFill="1" applyBorder="1" applyAlignment="1">
      <alignment horizontal="center" vertical="center"/>
    </xf>
    <xf numFmtId="0" fontId="46" fillId="15" borderId="14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6" fillId="15" borderId="2" xfId="0" applyFont="1" applyFill="1" applyBorder="1" applyAlignment="1">
      <alignment horizontal="center" vertical="center"/>
    </xf>
    <xf numFmtId="0" fontId="46" fillId="15" borderId="7" xfId="0" applyFont="1" applyFill="1" applyBorder="1" applyAlignment="1">
      <alignment horizontal="center" vertical="center"/>
    </xf>
    <xf numFmtId="0" fontId="46" fillId="15" borderId="4" xfId="0" applyFont="1" applyFill="1" applyBorder="1" applyAlignment="1">
      <alignment horizontal="center" vertical="center"/>
    </xf>
    <xf numFmtId="0" fontId="37" fillId="15" borderId="2" xfId="0" applyFont="1" applyFill="1" applyBorder="1" applyAlignment="1">
      <alignment horizontal="center" vertical="center"/>
    </xf>
    <xf numFmtId="0" fontId="37" fillId="15" borderId="7" xfId="0" applyFont="1" applyFill="1" applyBorder="1" applyAlignment="1">
      <alignment horizontal="center" vertical="center"/>
    </xf>
    <xf numFmtId="0" fontId="37" fillId="15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6" fillId="17" borderId="1" xfId="0" applyFont="1" applyFill="1" applyBorder="1" applyAlignment="1">
      <alignment horizontal="center" vertical="center"/>
    </xf>
    <xf numFmtId="0" fontId="48" fillId="9" borderId="2" xfId="0" applyFont="1" applyFill="1" applyBorder="1" applyAlignment="1">
      <alignment horizontal="center" vertical="center"/>
    </xf>
    <xf numFmtId="0" fontId="48" fillId="9" borderId="4" xfId="0" applyFont="1" applyFill="1" applyBorder="1" applyAlignment="1">
      <alignment horizontal="center" vertical="center"/>
    </xf>
    <xf numFmtId="176" fontId="46" fillId="16" borderId="2" xfId="1" applyFont="1" applyFill="1" applyBorder="1" applyAlignment="1">
      <alignment horizontal="center" vertical="center" wrapText="1"/>
    </xf>
    <xf numFmtId="176" fontId="46" fillId="16" borderId="7" xfId="1" applyFont="1" applyFill="1" applyBorder="1" applyAlignment="1">
      <alignment horizontal="center" vertical="center" wrapText="1"/>
    </xf>
    <xf numFmtId="176" fontId="46" fillId="16" borderId="4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7" fillId="24" borderId="2" xfId="0" applyFont="1" applyFill="1" applyBorder="1" applyAlignment="1">
      <alignment horizontal="center" vertical="center"/>
    </xf>
    <xf numFmtId="0" fontId="37" fillId="24" borderId="7" xfId="0" applyFont="1" applyFill="1" applyBorder="1" applyAlignment="1">
      <alignment horizontal="center" vertical="center"/>
    </xf>
    <xf numFmtId="0" fontId="37" fillId="24" borderId="4" xfId="0" applyFont="1" applyFill="1" applyBorder="1" applyAlignment="1">
      <alignment horizontal="center" vertical="center"/>
    </xf>
    <xf numFmtId="0" fontId="14" fillId="0" borderId="1" xfId="5" applyFont="1" applyBorder="1" applyAlignment="1">
      <alignment horizontal="center" vertical="center"/>
    </xf>
    <xf numFmtId="0" fontId="14" fillId="0" borderId="3" xfId="5" applyFont="1" applyBorder="1" applyAlignment="1">
      <alignment horizontal="center" vertical="center"/>
    </xf>
    <xf numFmtId="0" fontId="14" fillId="0" borderId="10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0" borderId="13" xfId="5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4" fillId="0" borderId="14" xfId="5" applyFont="1" applyBorder="1" applyAlignment="1">
      <alignment horizontal="center" vertical="center"/>
    </xf>
    <xf numFmtId="0" fontId="32" fillId="0" borderId="0" xfId="5" applyFont="1" applyAlignment="1">
      <alignment horizontal="center"/>
    </xf>
    <xf numFmtId="0" fontId="68" fillId="0" borderId="0" xfId="5" applyFont="1" applyAlignment="1">
      <alignment horizontal="center"/>
    </xf>
    <xf numFmtId="0" fontId="33" fillId="9" borderId="0" xfId="5" applyFont="1" applyFill="1" applyBorder="1" applyAlignment="1">
      <alignment horizontal="center" vertical="center"/>
    </xf>
    <xf numFmtId="177" fontId="32" fillId="9" borderId="0" xfId="14" applyFont="1" applyFill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4" fillId="10" borderId="1" xfId="5" applyFont="1" applyFill="1" applyBorder="1" applyAlignment="1">
      <alignment horizontal="center" vertical="center" wrapText="1"/>
    </xf>
    <xf numFmtId="0" fontId="40" fillId="9" borderId="0" xfId="0" applyFont="1" applyFill="1" applyBorder="1" applyAlignment="1">
      <alignment horizontal="center" vertical="center"/>
    </xf>
    <xf numFmtId="0" fontId="78" fillId="0" borderId="0" xfId="0" applyFont="1" applyAlignment="1">
      <alignment horizontal="center"/>
    </xf>
    <xf numFmtId="0" fontId="13" fillId="0" borderId="0" xfId="5" applyFont="1" applyAlignment="1">
      <alignment horizontal="left" vertical="center" wrapText="1"/>
    </xf>
    <xf numFmtId="0" fontId="32" fillId="0" borderId="0" xfId="5" applyFont="1" applyAlignment="1">
      <alignment horizontal="center" vertical="center" wrapText="1"/>
    </xf>
    <xf numFmtId="0" fontId="80" fillId="9" borderId="0" xfId="0" applyFont="1" applyFill="1" applyAlignment="1">
      <alignment horizontal="center"/>
    </xf>
    <xf numFmtId="0" fontId="44" fillId="9" borderId="0" xfId="6" applyFont="1" applyFill="1" applyBorder="1" applyAlignment="1">
      <alignment horizontal="center" vertical="center" wrapText="1"/>
    </xf>
    <xf numFmtId="177" fontId="14" fillId="9" borderId="0" xfId="14" applyFont="1" applyFill="1" applyAlignment="1">
      <alignment horizontal="center" vertical="center" wrapText="1"/>
    </xf>
    <xf numFmtId="0" fontId="43" fillId="9" borderId="0" xfId="6" applyFont="1" applyFill="1" applyAlignment="1">
      <alignment horizontal="center" vertical="center" wrapText="1"/>
    </xf>
  </cellXfs>
  <cellStyles count="15">
    <cellStyle name="Moeda" xfId="1" builtinId="4"/>
    <cellStyle name="Moeda 2" xfId="2"/>
    <cellStyle name="Moeda 3" xfId="3"/>
    <cellStyle name="Neutra" xfId="4" builtinId="28"/>
    <cellStyle name="Normal" xfId="0" builtinId="0"/>
    <cellStyle name="Normal 10" xfId="5"/>
    <cellStyle name="Normal 12 2" xfId="6"/>
    <cellStyle name="Normal 2" xfId="7"/>
    <cellStyle name="Normal 2 2" xfId="8"/>
    <cellStyle name="Normal 2 9" xfId="9"/>
    <cellStyle name="Normal 3" xfId="10"/>
    <cellStyle name="Normal 4" xfId="11"/>
    <cellStyle name="Porcentagem" xfId="12" builtinId="5"/>
    <cellStyle name="Porcentagem 2" xfId="13"/>
    <cellStyle name="Separador de milhares 2" xfId="14"/>
  </cellStyles>
  <dxfs count="1">
    <dxf>
      <font>
        <b/>
        <i val="0"/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adora.taquary\Downloads\Planilha%20Produtividade%20Subitem%20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emetro\arquivos\DAD\ADM-ADSA\Coord.%20Manuten&#231;&#227;o%20e%20Conserva&#231;&#227;o\LIMPEZA\RDJ\Faturamento\2020\METR&#212;%20-%20Faturamento%20-%20Dezembr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dutividade Estações"/>
      <sheetName val="Banheiros"/>
      <sheetName val="Efetivo Estações"/>
      <sheetName val="Produtividade CAO - Galpões"/>
      <sheetName val="Limpeza de trens entre viagens"/>
      <sheetName val="Higienização Covid-19"/>
      <sheetName val="Resumo Efetiv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45">
          <cell r="G45">
            <v>7</v>
          </cell>
          <cell r="H45">
            <v>5</v>
          </cell>
          <cell r="I45">
            <v>5</v>
          </cell>
          <cell r="L45">
            <v>7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pa de Faturamento"/>
      <sheetName val="Resumo Geral - MATERIAL"/>
      <sheetName val="Equipamentos - Entregues"/>
    </sheetNames>
    <sheetDataSet>
      <sheetData sheetId="0" refreshError="1">
        <row r="42">
          <cell r="A42" t="str">
            <v>Brasília/DF, 23 de Dezembro de 2020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P36"/>
  <sheetViews>
    <sheetView tabSelected="1" zoomScale="85" zoomScaleNormal="85" workbookViewId="0">
      <selection activeCell="P24" sqref="P24"/>
    </sheetView>
  </sheetViews>
  <sheetFormatPr defaultRowHeight="12.75"/>
  <cols>
    <col min="1" max="2" width="9.140625" style="49"/>
    <col min="3" max="3" width="42" style="49" customWidth="1"/>
    <col min="4" max="4" width="13" style="49" customWidth="1"/>
    <col min="5" max="5" width="18.42578125" style="49" customWidth="1"/>
    <col min="6" max="6" width="21.140625" style="49" customWidth="1"/>
    <col min="7" max="7" width="18.42578125" style="49" customWidth="1"/>
    <col min="8" max="8" width="21.140625" style="49" bestFit="1" customWidth="1"/>
    <col min="9" max="16384" width="9.140625" style="49"/>
  </cols>
  <sheetData>
    <row r="2" spans="2:16" ht="18.75" customHeight="1">
      <c r="B2" s="301"/>
      <c r="C2" s="301"/>
      <c r="D2" s="301"/>
      <c r="E2" s="301"/>
      <c r="F2" s="301"/>
      <c r="G2" s="301"/>
      <c r="H2" s="301"/>
    </row>
    <row r="3" spans="2:16">
      <c r="B3" s="301"/>
      <c r="C3" s="301"/>
      <c r="D3" s="301"/>
      <c r="E3" s="301"/>
      <c r="F3" s="301"/>
      <c r="G3" s="301"/>
      <c r="H3" s="301"/>
    </row>
    <row r="5" spans="2:16" ht="15.75">
      <c r="B5" s="302" t="s">
        <v>275</v>
      </c>
      <c r="C5" s="302"/>
      <c r="D5" s="302"/>
      <c r="E5" s="302"/>
      <c r="F5" s="302"/>
      <c r="G5" s="302"/>
      <c r="H5" s="302"/>
    </row>
    <row r="6" spans="2:16" ht="18.75">
      <c r="B6" s="50"/>
      <c r="C6" s="50"/>
      <c r="D6" s="50"/>
      <c r="E6" s="50"/>
      <c r="F6" s="50"/>
      <c r="G6" s="50"/>
      <c r="H6" s="50"/>
    </row>
    <row r="7" spans="2:16" ht="15">
      <c r="B7" s="303" t="s">
        <v>152</v>
      </c>
      <c r="C7" s="303"/>
      <c r="D7" s="303"/>
      <c r="E7" s="303"/>
      <c r="F7" s="303"/>
      <c r="G7" s="303"/>
      <c r="H7" s="303"/>
    </row>
    <row r="8" spans="2:16" ht="15">
      <c r="B8" s="51"/>
      <c r="C8" s="51"/>
      <c r="D8" s="51"/>
      <c r="E8" s="51"/>
      <c r="F8" s="51"/>
      <c r="G8" s="51"/>
      <c r="H8" s="51"/>
    </row>
    <row r="9" spans="2:16" ht="20.25" customHeight="1">
      <c r="B9" s="179" t="s">
        <v>117</v>
      </c>
      <c r="C9" s="179" t="s">
        <v>118</v>
      </c>
      <c r="D9" s="179" t="s">
        <v>119</v>
      </c>
      <c r="E9" s="179" t="s">
        <v>120</v>
      </c>
      <c r="F9" s="179" t="s">
        <v>121</v>
      </c>
      <c r="G9" s="179" t="s">
        <v>122</v>
      </c>
      <c r="H9" s="179" t="s">
        <v>95</v>
      </c>
    </row>
    <row r="10" spans="2:16" ht="20.25" customHeight="1">
      <c r="B10" s="304" t="s">
        <v>123</v>
      </c>
      <c r="C10" s="304"/>
      <c r="D10" s="304"/>
      <c r="E10" s="304"/>
      <c r="F10" s="304"/>
      <c r="G10" s="52" t="s">
        <v>71</v>
      </c>
      <c r="H10" s="91">
        <f>SUM(G11:G19)</f>
        <v>158701.32999999999</v>
      </c>
    </row>
    <row r="11" spans="2:16" s="58" customFormat="1" ht="20.25" customHeight="1">
      <c r="B11" s="53" t="s">
        <v>124</v>
      </c>
      <c r="C11" s="54" t="s">
        <v>127</v>
      </c>
      <c r="D11" s="34" t="s">
        <v>125</v>
      </c>
      <c r="E11" s="270"/>
      <c r="F11" s="56">
        <f>'servente diurno 44h'!E67</f>
        <v>3419.38</v>
      </c>
      <c r="G11" s="57">
        <f>F11*E11</f>
        <v>0</v>
      </c>
      <c r="H11" s="56"/>
    </row>
    <row r="12" spans="2:16" s="58" customFormat="1" ht="20.25" customHeight="1">
      <c r="B12" s="53" t="s">
        <v>126</v>
      </c>
      <c r="C12" s="54" t="s">
        <v>153</v>
      </c>
      <c r="D12" s="34" t="s">
        <v>125</v>
      </c>
      <c r="E12" s="55">
        <v>6</v>
      </c>
      <c r="F12" s="56">
        <f>'servente diurno 44h Insalubrida'!E67</f>
        <v>4307.1499999999996</v>
      </c>
      <c r="G12" s="57">
        <f>F12*E12</f>
        <v>25842.9</v>
      </c>
      <c r="H12" s="56"/>
    </row>
    <row r="13" spans="2:16" s="58" customFormat="1" ht="20.25" customHeight="1">
      <c r="B13" s="53" t="s">
        <v>128</v>
      </c>
      <c r="C13" s="54" t="s">
        <v>11</v>
      </c>
      <c r="D13" s="34" t="s">
        <v>125</v>
      </c>
      <c r="E13" s="55">
        <v>1</v>
      </c>
      <c r="F13" s="56">
        <f>'servente diurno 44h Periculosid'!E67</f>
        <v>3944.46</v>
      </c>
      <c r="G13" s="57">
        <f t="shared" ref="G13:G19" si="0">F13*E13</f>
        <v>3944.46</v>
      </c>
      <c r="H13" s="56"/>
    </row>
    <row r="14" spans="2:16" s="58" customFormat="1" ht="20.25" customHeight="1">
      <c r="B14" s="53" t="s">
        <v>129</v>
      </c>
      <c r="C14" s="54" t="s">
        <v>130</v>
      </c>
      <c r="D14" s="34" t="s">
        <v>125</v>
      </c>
      <c r="E14" s="270"/>
      <c r="F14" s="56">
        <f>'servente noturno 44h'!E67</f>
        <v>3746.66</v>
      </c>
      <c r="G14" s="57">
        <f t="shared" si="0"/>
        <v>0</v>
      </c>
      <c r="H14" s="56"/>
    </row>
    <row r="15" spans="2:16" s="58" customFormat="1" ht="20.25" customHeight="1">
      <c r="B15" s="53" t="s">
        <v>131</v>
      </c>
      <c r="C15" s="54" t="s">
        <v>135</v>
      </c>
      <c r="D15" s="34" t="s">
        <v>125</v>
      </c>
      <c r="E15" s="70">
        <f>'[1]Resumo Efetivo'!$G$45</f>
        <v>7</v>
      </c>
      <c r="F15" s="56">
        <f>'Encarregado diurno 44h'!E67</f>
        <v>5561.58</v>
      </c>
      <c r="G15" s="57">
        <f t="shared" si="0"/>
        <v>38931.06</v>
      </c>
      <c r="H15" s="56"/>
      <c r="M15" s="291" t="s">
        <v>573</v>
      </c>
      <c r="N15" s="291"/>
      <c r="O15" s="291"/>
      <c r="P15" s="291"/>
    </row>
    <row r="16" spans="2:16" s="58" customFormat="1" ht="20.25" customHeight="1">
      <c r="B16" s="53" t="s">
        <v>132</v>
      </c>
      <c r="C16" s="54" t="s">
        <v>137</v>
      </c>
      <c r="D16" s="34" t="s">
        <v>125</v>
      </c>
      <c r="E16" s="70">
        <f>'[1]Resumo Efetivo'!$L$45</f>
        <v>7</v>
      </c>
      <c r="F16" s="56">
        <f>'Encarregado noturno 44h'!E67</f>
        <v>6213.68</v>
      </c>
      <c r="G16" s="57">
        <f t="shared" si="0"/>
        <v>43495.76</v>
      </c>
      <c r="H16" s="56"/>
      <c r="M16" s="291"/>
      <c r="N16" s="291"/>
      <c r="O16" s="291"/>
      <c r="P16" s="291"/>
    </row>
    <row r="17" spans="2:9" s="58" customFormat="1" ht="20.25" customHeight="1">
      <c r="B17" s="53" t="s">
        <v>133</v>
      </c>
      <c r="C17" s="54" t="s">
        <v>78</v>
      </c>
      <c r="D17" s="34" t="s">
        <v>125</v>
      </c>
      <c r="E17" s="70">
        <f>'[1]Resumo Efetivo'!$I$45</f>
        <v>5</v>
      </c>
      <c r="F17" s="56">
        <f>'Copeira 44h'!E67</f>
        <v>3278.62</v>
      </c>
      <c r="G17" s="57">
        <f>F17*E17</f>
        <v>16393.099999999999</v>
      </c>
      <c r="H17" s="56"/>
    </row>
    <row r="18" spans="2:9" s="58" customFormat="1" ht="20.25" customHeight="1">
      <c r="B18" s="53" t="s">
        <v>134</v>
      </c>
      <c r="C18" s="59" t="s">
        <v>107</v>
      </c>
      <c r="D18" s="34" t="s">
        <v>125</v>
      </c>
      <c r="E18" s="70">
        <f>'[1]Resumo Efetivo'!$H$45</f>
        <v>5</v>
      </c>
      <c r="F18" s="56">
        <f>'Jardineiro 44h'!E67</f>
        <v>4299.1499999999996</v>
      </c>
      <c r="G18" s="57">
        <f t="shared" si="0"/>
        <v>21495.75</v>
      </c>
      <c r="H18" s="56"/>
    </row>
    <row r="19" spans="2:9" s="58" customFormat="1" ht="20.25" customHeight="1">
      <c r="B19" s="53" t="s">
        <v>136</v>
      </c>
      <c r="C19" s="59" t="s">
        <v>154</v>
      </c>
      <c r="D19" s="34" t="s">
        <v>125</v>
      </c>
      <c r="E19" s="70">
        <v>2</v>
      </c>
      <c r="F19" s="56">
        <f>'Recepcionista 44h'!E67</f>
        <v>4299.1499999999996</v>
      </c>
      <c r="G19" s="57">
        <f t="shared" si="0"/>
        <v>8598.2999999999993</v>
      </c>
      <c r="H19" s="56"/>
      <c r="I19" s="71">
        <f>SUM(E11:E19)</f>
        <v>33</v>
      </c>
    </row>
    <row r="20" spans="2:9" ht="20.25" customHeight="1">
      <c r="B20" s="180">
        <v>2</v>
      </c>
      <c r="C20" s="292" t="s">
        <v>155</v>
      </c>
      <c r="D20" s="292"/>
      <c r="E20" s="292"/>
      <c r="F20" s="292"/>
      <c r="G20" s="292"/>
      <c r="H20" s="92" t="e">
        <f>H21+H22+H23</f>
        <v>#VALUE!</v>
      </c>
    </row>
    <row r="21" spans="2:9" ht="20.25" customHeight="1">
      <c r="B21" s="53" t="s">
        <v>138</v>
      </c>
      <c r="C21" s="34" t="s">
        <v>139</v>
      </c>
      <c r="D21" s="305" t="s">
        <v>574</v>
      </c>
      <c r="E21" s="305"/>
      <c r="F21" s="60" t="e">
        <f>H10*D21</f>
        <v>#VALUE!</v>
      </c>
      <c r="G21" s="61" t="s">
        <v>79</v>
      </c>
      <c r="H21" s="62" t="e">
        <f>F21</f>
        <v>#VALUE!</v>
      </c>
    </row>
    <row r="22" spans="2:9" ht="20.25" customHeight="1">
      <c r="B22" s="53" t="s">
        <v>140</v>
      </c>
      <c r="C22" s="34" t="s">
        <v>8</v>
      </c>
      <c r="D22" s="305" t="s">
        <v>574</v>
      </c>
      <c r="E22" s="305"/>
      <c r="F22" s="63" t="e">
        <f>H10*D22</f>
        <v>#VALUE!</v>
      </c>
      <c r="G22" s="61" t="s">
        <v>80</v>
      </c>
      <c r="H22" s="62" t="e">
        <f>F22</f>
        <v>#VALUE!</v>
      </c>
    </row>
    <row r="23" spans="2:9" ht="20.25" customHeight="1">
      <c r="B23" s="180">
        <v>3</v>
      </c>
      <c r="C23" s="292" t="s">
        <v>156</v>
      </c>
      <c r="D23" s="292"/>
      <c r="E23" s="292"/>
      <c r="F23" s="179" t="s">
        <v>141</v>
      </c>
      <c r="G23" s="181">
        <f>SUM(D24:E26)</f>
        <v>0.14249999999999999</v>
      </c>
      <c r="H23" s="64" t="e">
        <f>F31</f>
        <v>#VALUE!</v>
      </c>
    </row>
    <row r="24" spans="2:9" ht="20.25" customHeight="1">
      <c r="B24" s="65" t="s">
        <v>102</v>
      </c>
      <c r="C24" s="66" t="s">
        <v>142</v>
      </c>
      <c r="D24" s="298">
        <v>0.05</v>
      </c>
      <c r="E24" s="299"/>
      <c r="F24" s="67"/>
      <c r="G24" s="68"/>
      <c r="H24" s="69"/>
    </row>
    <row r="25" spans="2:9" ht="20.25" customHeight="1">
      <c r="B25" s="65" t="s">
        <v>103</v>
      </c>
      <c r="C25" s="66" t="s">
        <v>143</v>
      </c>
      <c r="D25" s="298">
        <v>7.5999999999999998E-2</v>
      </c>
      <c r="E25" s="298"/>
      <c r="F25" s="67"/>
      <c r="G25" s="69"/>
      <c r="H25" s="69"/>
    </row>
    <row r="26" spans="2:9" ht="20.25" customHeight="1">
      <c r="B26" s="65" t="s">
        <v>104</v>
      </c>
      <c r="C26" s="66" t="s">
        <v>144</v>
      </c>
      <c r="D26" s="298">
        <v>1.6500000000000001E-2</v>
      </c>
      <c r="E26" s="298"/>
      <c r="F26" s="67"/>
      <c r="G26" s="69"/>
      <c r="H26" s="69"/>
    </row>
    <row r="27" spans="2:9" ht="20.25" customHeight="1">
      <c r="B27" s="292" t="s">
        <v>145</v>
      </c>
      <c r="C27" s="292"/>
      <c r="D27" s="292"/>
      <c r="E27" s="292"/>
      <c r="F27" s="292"/>
      <c r="G27" s="292"/>
      <c r="H27" s="292"/>
    </row>
    <row r="28" spans="2:9" ht="20.25" customHeight="1">
      <c r="B28" s="296" t="s">
        <v>146</v>
      </c>
      <c r="C28" s="296"/>
      <c r="D28" s="296"/>
      <c r="E28" s="296"/>
      <c r="F28" s="300">
        <f>SUM(D24:E26)</f>
        <v>0.14249999999999999</v>
      </c>
      <c r="G28" s="294"/>
      <c r="H28" s="294"/>
    </row>
    <row r="29" spans="2:9" ht="20.25" customHeight="1">
      <c r="B29" s="294" t="s">
        <v>147</v>
      </c>
      <c r="C29" s="294"/>
      <c r="D29" s="294"/>
      <c r="E29" s="294"/>
      <c r="F29" s="296" t="e">
        <f>H10+H21+H22</f>
        <v>#VALUE!</v>
      </c>
      <c r="G29" s="294"/>
      <c r="H29" s="294"/>
    </row>
    <row r="30" spans="2:9" ht="20.25" customHeight="1">
      <c r="B30" s="294" t="s">
        <v>148</v>
      </c>
      <c r="C30" s="294"/>
      <c r="D30" s="294"/>
      <c r="E30" s="294"/>
      <c r="F30" s="295" t="e">
        <f>F29/(1-F28)</f>
        <v>#VALUE!</v>
      </c>
      <c r="G30" s="295"/>
      <c r="H30" s="295"/>
    </row>
    <row r="31" spans="2:9" ht="20.25" customHeight="1">
      <c r="B31" s="294" t="s">
        <v>149</v>
      </c>
      <c r="C31" s="294"/>
      <c r="D31" s="294"/>
      <c r="E31" s="294"/>
      <c r="F31" s="296" t="e">
        <f>F30-F29</f>
        <v>#VALUE!</v>
      </c>
      <c r="G31" s="294"/>
      <c r="H31" s="294"/>
    </row>
    <row r="32" spans="2:9" ht="20.25" customHeight="1">
      <c r="B32" s="292" t="s">
        <v>150</v>
      </c>
      <c r="C32" s="292"/>
      <c r="D32" s="292"/>
      <c r="E32" s="292"/>
      <c r="F32" s="292"/>
      <c r="G32" s="297" t="e">
        <f>F30</f>
        <v>#VALUE!</v>
      </c>
      <c r="H32" s="297"/>
    </row>
    <row r="33" spans="2:8" ht="32.25" customHeight="1">
      <c r="B33" s="292" t="s">
        <v>151</v>
      </c>
      <c r="C33" s="292"/>
      <c r="D33" s="292"/>
      <c r="E33" s="292"/>
      <c r="F33" s="292"/>
      <c r="G33" s="293" t="e">
        <f>G32*12</f>
        <v>#VALUE!</v>
      </c>
      <c r="H33" s="293"/>
    </row>
    <row r="35" spans="2:8" ht="15">
      <c r="G35" s="140" t="s">
        <v>242</v>
      </c>
      <c r="H35" s="184" t="e">
        <f>(H23+H21+H22)/H10</f>
        <v>#VALUE!</v>
      </c>
    </row>
    <row r="36" spans="2:8">
      <c r="B36" s="178" t="s">
        <v>276</v>
      </c>
    </row>
  </sheetData>
  <mergeCells count="25">
    <mergeCell ref="B2:H3"/>
    <mergeCell ref="B5:H5"/>
    <mergeCell ref="B7:H7"/>
    <mergeCell ref="B10:F10"/>
    <mergeCell ref="D25:E25"/>
    <mergeCell ref="D26:E26"/>
    <mergeCell ref="C20:G20"/>
    <mergeCell ref="D21:E21"/>
    <mergeCell ref="D22:E22"/>
    <mergeCell ref="F29:H29"/>
    <mergeCell ref="D24:E24"/>
    <mergeCell ref="B27:H27"/>
    <mergeCell ref="B28:E28"/>
    <mergeCell ref="F28:H28"/>
    <mergeCell ref="B29:E29"/>
    <mergeCell ref="M15:P16"/>
    <mergeCell ref="B33:F33"/>
    <mergeCell ref="G33:H33"/>
    <mergeCell ref="B30:E30"/>
    <mergeCell ref="F30:H30"/>
    <mergeCell ref="B31:E31"/>
    <mergeCell ref="F31:H31"/>
    <mergeCell ref="B32:F32"/>
    <mergeCell ref="G32:H32"/>
    <mergeCell ref="C23:E23"/>
  </mergeCells>
  <pageMargins left="0.91" right="0.51181102362204722" top="0.71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P69"/>
  <sheetViews>
    <sheetView topLeftCell="A10" zoomScaleNormal="100" zoomScaleSheetLayoutView="100" workbookViewId="0">
      <selection activeCell="E25" sqref="E25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110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1287.96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1287.96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85">
        <f>'VT VA'!P12</f>
        <v>263.77999999999997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-77.28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85">
        <f>'VT VA'!N22</f>
        <v>839.3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1199.8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Uniformes!G19</f>
        <v>0</v>
      </c>
      <c r="H22" s="4"/>
    </row>
    <row r="23" spans="2:12">
      <c r="B23" s="9">
        <v>2</v>
      </c>
      <c r="C23" s="10" t="s">
        <v>68</v>
      </c>
      <c r="D23" s="8"/>
      <c r="E23" s="185">
        <f>EPI!I22</f>
        <v>0</v>
      </c>
      <c r="H23" s="4"/>
    </row>
    <row r="24" spans="2:12">
      <c r="B24" s="9">
        <v>3</v>
      </c>
      <c r="C24" s="10" t="s">
        <v>184</v>
      </c>
      <c r="D24" s="8"/>
      <c r="E24" s="185">
        <f>'Materiais Geral'!AN117</f>
        <v>0</v>
      </c>
      <c r="H24" s="4"/>
    </row>
    <row r="25" spans="2:12">
      <c r="B25" s="9">
        <v>4</v>
      </c>
      <c r="C25" s="10" t="s">
        <v>185</v>
      </c>
      <c r="D25" s="8"/>
      <c r="E25" s="185">
        <f>'Equip. Geral'!AO29</f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257.58999999999997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19.32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12.88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2.58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32.200000000000003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103.04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38.64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7.73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473.98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107.29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35.81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52.68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4.6399999999999997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200.42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0.9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0.39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3.22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4.51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4.51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0.12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0.14000000000000001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41.21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1.03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47.01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>E$11*D57</f>
        <v>107.29</v>
      </c>
    </row>
    <row r="58" spans="2:13">
      <c r="B58" s="9">
        <v>2</v>
      </c>
      <c r="C58" s="10" t="s">
        <v>55</v>
      </c>
      <c r="D58" s="11">
        <v>1.15E-2</v>
      </c>
      <c r="E58" s="12">
        <f t="shared" ref="E58:E64" si="1">E$11*D58</f>
        <v>14.81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0.26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3.61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4.25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1.29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48.43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25.76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205.7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931.62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3419.38</v>
      </c>
    </row>
    <row r="69" spans="2:11">
      <c r="E69" s="2"/>
      <c r="F69" s="6"/>
    </row>
  </sheetData>
  <mergeCells count="21">
    <mergeCell ref="B21:E21"/>
    <mergeCell ref="B43:C43"/>
    <mergeCell ref="B20:D20"/>
    <mergeCell ref="B44:E44"/>
    <mergeCell ref="B66:C66"/>
    <mergeCell ref="B2:E2"/>
    <mergeCell ref="B5:E5"/>
    <mergeCell ref="B11:D11"/>
    <mergeCell ref="B12:E12"/>
    <mergeCell ref="B26:D26"/>
    <mergeCell ref="B28:C28"/>
    <mergeCell ref="B55:C55"/>
    <mergeCell ref="B27:E27"/>
    <mergeCell ref="B37:C37"/>
    <mergeCell ref="B38:E38"/>
    <mergeCell ref="B3:E3"/>
    <mergeCell ref="B67:D67"/>
    <mergeCell ref="B65:C65"/>
    <mergeCell ref="B56:E56"/>
    <mergeCell ref="B48:C48"/>
    <mergeCell ref="B49:E49"/>
  </mergeCells>
  <phoneticPr fontId="0" type="noConversion"/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P67"/>
  <sheetViews>
    <sheetView topLeftCell="A28" zoomScaleNormal="100" zoomScaleSheetLayoutView="100" workbookViewId="0">
      <selection activeCell="E25" sqref="E25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116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1287.96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>
        <v>0.4</v>
      </c>
      <c r="E9" s="12">
        <f>E6*D9</f>
        <v>515.17999999999995</v>
      </c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1803.14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85">
        <f>'VT VA'!P12</f>
        <v>263.77999999999997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-77.28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85">
        <f>'VT VA'!N22</f>
        <v>839.3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1199.8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Uniformes!G19</f>
        <v>0</v>
      </c>
      <c r="H22" s="4"/>
    </row>
    <row r="23" spans="2:12">
      <c r="B23" s="9">
        <v>2</v>
      </c>
      <c r="C23" s="10" t="s">
        <v>68</v>
      </c>
      <c r="D23" s="8"/>
      <c r="E23" s="185">
        <f>EPI!I22</f>
        <v>0</v>
      </c>
      <c r="H23" s="4"/>
    </row>
    <row r="24" spans="2:12">
      <c r="B24" s="9">
        <v>3</v>
      </c>
      <c r="C24" s="10" t="s">
        <v>184</v>
      </c>
      <c r="D24" s="8"/>
      <c r="E24" s="185">
        <f>'Materiais Geral'!AN117</f>
        <v>0</v>
      </c>
      <c r="H24" s="4"/>
    </row>
    <row r="25" spans="2:12">
      <c r="B25" s="9">
        <v>4</v>
      </c>
      <c r="C25" s="10" t="s">
        <v>185</v>
      </c>
      <c r="D25" s="8"/>
      <c r="E25" s="185">
        <f>'Equip. Geral'!AO29</f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360.63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27.05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18.03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3.61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45.08</v>
      </c>
      <c r="K33" s="183"/>
    </row>
    <row r="34" spans="2:12">
      <c r="B34" s="9">
        <v>6</v>
      </c>
      <c r="C34" s="10" t="s">
        <v>4</v>
      </c>
      <c r="D34" s="11">
        <v>0.08</v>
      </c>
      <c r="E34" s="12">
        <f t="shared" si="0"/>
        <v>144.25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54.09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10.82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663.56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150.19999999999999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50.13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73.75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6.49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280.57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1.26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0.54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4.51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6.31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6.31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0.16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0.2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57.7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1.44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65.81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150.19999999999999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20.74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0.36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5.05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5.95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1.8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67.8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36.06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287.95999999999998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1304.21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4307.1499999999996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P67"/>
  <sheetViews>
    <sheetView topLeftCell="A10" zoomScaleNormal="100" zoomScaleSheetLayoutView="100" workbookViewId="0">
      <selection activeCell="E25" sqref="E25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171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1287.96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>
        <v>0.3</v>
      </c>
      <c r="E8" s="12">
        <f>E6*D8</f>
        <v>386.39</v>
      </c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1674.35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85">
        <f>'VT VA'!P13</f>
        <v>230.12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-77.28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85">
        <f>'VT VA'!N23</f>
        <v>732.2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1059.04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Uniformes!G19</f>
        <v>0</v>
      </c>
      <c r="H22" s="4"/>
    </row>
    <row r="23" spans="2:12">
      <c r="B23" s="9">
        <v>2</v>
      </c>
      <c r="C23" s="10" t="s">
        <v>68</v>
      </c>
      <c r="D23" s="8"/>
      <c r="E23" s="185">
        <f>EPI!I22</f>
        <v>0</v>
      </c>
      <c r="H23" s="4"/>
    </row>
    <row r="24" spans="2:12">
      <c r="B24" s="9">
        <v>3</v>
      </c>
      <c r="C24" s="10" t="s">
        <v>184</v>
      </c>
      <c r="D24" s="8"/>
      <c r="E24" s="185">
        <f>'Materiais Geral'!AN117</f>
        <v>0</v>
      </c>
      <c r="H24" s="4"/>
    </row>
    <row r="25" spans="2:12">
      <c r="B25" s="9">
        <v>4</v>
      </c>
      <c r="C25" s="10" t="s">
        <v>185</v>
      </c>
      <c r="D25" s="8"/>
      <c r="E25" s="185">
        <f>'Equip. Geral'!AO29</f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334.87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25.12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16.739999999999998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3.35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41.86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133.94999999999999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50.23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10.050000000000001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616.16999999999996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139.47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46.55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68.48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6.03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260.52999999999997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1.17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0.5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4.1900000000000004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5.86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5.86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0.15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0.18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53.58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1.34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61.11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139.47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19.260000000000002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0.33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4.6900000000000004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5.53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1.67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62.96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33.49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267.39999999999998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1211.07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3944.46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2:P67"/>
  <sheetViews>
    <sheetView topLeftCell="A16" zoomScaleNormal="100" zoomScaleSheetLayoutView="100" workbookViewId="0">
      <selection activeCell="E25" sqref="E25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112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2575.91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2575.91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85">
        <f>'VT VA'!P12</f>
        <v>263.77999999999997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-154.55000000000001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85">
        <f>'VT VA'!N22</f>
        <v>839.3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1122.53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Uniformes!G35</f>
        <v>0</v>
      </c>
      <c r="H22" s="4"/>
    </row>
    <row r="23" spans="2:12">
      <c r="B23" s="9">
        <v>2</v>
      </c>
      <c r="C23" s="10" t="s">
        <v>68</v>
      </c>
      <c r="D23" s="8"/>
      <c r="E23" s="185">
        <f>EPI!I22</f>
        <v>0</v>
      </c>
      <c r="H23" s="4"/>
    </row>
    <row r="24" spans="2:12">
      <c r="B24" s="9">
        <v>3</v>
      </c>
      <c r="C24" s="10" t="s">
        <v>184</v>
      </c>
      <c r="D24" s="8"/>
      <c r="E24" s="185">
        <f>'Materiais Geral'!AN117</f>
        <v>0</v>
      </c>
      <c r="H24" s="4"/>
    </row>
    <row r="25" spans="2:12">
      <c r="B25" s="9">
        <v>4</v>
      </c>
      <c r="C25" s="10" t="s">
        <v>185</v>
      </c>
      <c r="D25" s="8"/>
      <c r="E25" s="185">
        <f>'Equip. Geral'!AO29</f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515.17999999999995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38.64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25.76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5.15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64.400000000000006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206.07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77.28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15.46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947.94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214.57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71.61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105.35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9.27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400.8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1.8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0.77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6.44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9.01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9.02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0.23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0.28000000000000003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82.43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2.06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94.02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214.57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29.62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0.52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7.21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8.5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2.58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96.85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51.52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411.37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1863.14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5561.58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L67"/>
  <sheetViews>
    <sheetView zoomScaleNormal="100" zoomScaleSheetLayoutView="100" workbookViewId="0">
      <selection activeCell="E25" sqref="E25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25" style="3" bestFit="1" customWidth="1"/>
    <col min="8" max="8" width="20" style="3" bestFit="1" customWidth="1"/>
    <col min="9" max="9" width="13" style="3" bestFit="1" customWidth="1"/>
    <col min="10" max="11" width="9.140625" style="3"/>
    <col min="12" max="12" width="13.42578125" style="3" customWidth="1"/>
    <col min="13" max="13" width="9.140625" style="3"/>
    <col min="14" max="14" width="17" style="3" bestFit="1" customWidth="1"/>
    <col min="15" max="16384" width="9.140625" style="3"/>
  </cols>
  <sheetData>
    <row r="2" spans="2:12" ht="21" customHeight="1">
      <c r="B2" s="313" t="s">
        <v>10</v>
      </c>
      <c r="C2" s="313"/>
      <c r="D2" s="313"/>
      <c r="E2" s="313"/>
    </row>
    <row r="3" spans="2:12" ht="16.5" customHeight="1">
      <c r="B3" s="313" t="s">
        <v>111</v>
      </c>
      <c r="C3" s="313"/>
      <c r="D3" s="313"/>
      <c r="E3" s="313"/>
    </row>
    <row r="4" spans="2:12">
      <c r="B4" s="43" t="s">
        <v>23</v>
      </c>
      <c r="C4" s="43" t="s">
        <v>24</v>
      </c>
      <c r="D4" s="43" t="s">
        <v>21</v>
      </c>
      <c r="E4" s="43" t="s">
        <v>22</v>
      </c>
    </row>
    <row r="5" spans="2:12" ht="16.5" customHeight="1">
      <c r="B5" s="307" t="s">
        <v>27</v>
      </c>
      <c r="C5" s="307"/>
      <c r="D5" s="307"/>
      <c r="E5" s="307"/>
    </row>
    <row r="6" spans="2:12">
      <c r="B6" s="9">
        <v>1</v>
      </c>
      <c r="C6" s="10" t="s">
        <v>12</v>
      </c>
      <c r="D6" s="11"/>
      <c r="E6" s="14">
        <v>1287.96</v>
      </c>
    </row>
    <row r="7" spans="2:12">
      <c r="B7" s="9">
        <v>2</v>
      </c>
      <c r="C7" s="10" t="s">
        <v>0</v>
      </c>
      <c r="D7" s="11">
        <v>0.22500000000000001</v>
      </c>
      <c r="E7" s="12">
        <f>G16</f>
        <v>189.92</v>
      </c>
    </row>
    <row r="8" spans="2:12">
      <c r="B8" s="9">
        <v>3</v>
      </c>
      <c r="C8" s="10" t="s">
        <v>14</v>
      </c>
      <c r="D8" s="11"/>
      <c r="E8" s="12"/>
      <c r="G8" s="21"/>
      <c r="H8" s="18"/>
      <c r="K8" s="17"/>
      <c r="L8" s="32"/>
    </row>
    <row r="9" spans="2:12">
      <c r="B9" s="9">
        <v>4</v>
      </c>
      <c r="C9" s="10" t="s">
        <v>15</v>
      </c>
      <c r="D9" s="11"/>
      <c r="E9" s="12"/>
      <c r="G9" s="22"/>
      <c r="H9" s="18"/>
      <c r="K9" s="17"/>
      <c r="L9" s="28"/>
    </row>
    <row r="10" spans="2:12">
      <c r="B10" s="9">
        <v>5</v>
      </c>
      <c r="C10" s="10" t="s">
        <v>1</v>
      </c>
      <c r="D10" s="11"/>
      <c r="E10" s="12"/>
      <c r="G10" s="23"/>
      <c r="H10" s="18"/>
      <c r="K10" s="17"/>
      <c r="L10" s="27"/>
    </row>
    <row r="11" spans="2:12">
      <c r="B11" s="322" t="s">
        <v>13</v>
      </c>
      <c r="C11" s="322"/>
      <c r="D11" s="322"/>
      <c r="E11" s="45">
        <f>SUM(E6:E10)</f>
        <v>1477.88</v>
      </c>
      <c r="G11" s="24"/>
      <c r="H11" s="18"/>
      <c r="I11" s="4"/>
      <c r="L11" s="6"/>
    </row>
    <row r="12" spans="2:12" ht="17.25" customHeight="1">
      <c r="B12" s="307" t="s">
        <v>26</v>
      </c>
      <c r="C12" s="307"/>
      <c r="D12" s="307"/>
      <c r="E12" s="307"/>
      <c r="G12" s="20">
        <f>E6/220</f>
        <v>5.85</v>
      </c>
      <c r="H12" s="18" t="s">
        <v>64</v>
      </c>
      <c r="L12" s="6"/>
    </row>
    <row r="13" spans="2:12">
      <c r="B13" s="9">
        <v>1</v>
      </c>
      <c r="C13" s="10" t="s">
        <v>6</v>
      </c>
      <c r="D13" s="11"/>
      <c r="E13" s="185">
        <f>'VT VA'!P12</f>
        <v>263.77999999999997</v>
      </c>
      <c r="G13" s="20">
        <f>G12*D7</f>
        <v>1.32</v>
      </c>
      <c r="H13" s="18" t="s">
        <v>65</v>
      </c>
    </row>
    <row r="14" spans="2:12">
      <c r="B14" s="9">
        <v>2</v>
      </c>
      <c r="C14" s="10" t="s">
        <v>9</v>
      </c>
      <c r="D14" s="11"/>
      <c r="E14" s="40">
        <f>-E6*6%</f>
        <v>-77.28</v>
      </c>
      <c r="G14" s="24"/>
      <c r="H14" s="18"/>
    </row>
    <row r="15" spans="2:12">
      <c r="B15" s="9">
        <v>3</v>
      </c>
      <c r="C15" s="10" t="s">
        <v>16</v>
      </c>
      <c r="D15" s="11"/>
      <c r="E15" s="185">
        <f>'VT VA'!N22</f>
        <v>839.3</v>
      </c>
      <c r="G15" s="17">
        <f>6*Escala!AG88</f>
        <v>143.88</v>
      </c>
      <c r="H15" s="18" t="s">
        <v>278</v>
      </c>
    </row>
    <row r="16" spans="2:12">
      <c r="B16" s="9">
        <v>4</v>
      </c>
      <c r="C16" s="10" t="s">
        <v>17</v>
      </c>
      <c r="D16" s="11"/>
      <c r="E16" s="12">
        <v>2.2999999999999998</v>
      </c>
      <c r="G16" s="25">
        <f>G15*G13</f>
        <v>189.92</v>
      </c>
      <c r="H16" s="19" t="s">
        <v>66</v>
      </c>
    </row>
    <row r="17" spans="2:9">
      <c r="B17" s="9">
        <v>5</v>
      </c>
      <c r="C17" s="10" t="s">
        <v>18</v>
      </c>
      <c r="D17" s="11"/>
      <c r="E17" s="12">
        <v>160.07</v>
      </c>
      <c r="F17" s="5"/>
    </row>
    <row r="18" spans="2:9">
      <c r="B18" s="9">
        <v>6</v>
      </c>
      <c r="C18" s="10" t="s">
        <v>7</v>
      </c>
      <c r="D18" s="11"/>
      <c r="E18" s="12">
        <v>10.63</v>
      </c>
    </row>
    <row r="19" spans="2:9">
      <c r="B19" s="9">
        <v>7</v>
      </c>
      <c r="C19" s="10" t="s">
        <v>19</v>
      </c>
      <c r="D19" s="11"/>
      <c r="E19" s="12">
        <v>1</v>
      </c>
    </row>
    <row r="20" spans="2:9">
      <c r="B20" s="317" t="s">
        <v>20</v>
      </c>
      <c r="C20" s="318"/>
      <c r="D20" s="319"/>
      <c r="E20" s="45">
        <f>SUM(E13:E19)</f>
        <v>1199.8</v>
      </c>
    </row>
    <row r="21" spans="2:9" ht="15.75" customHeight="1">
      <c r="B21" s="307" t="s">
        <v>25</v>
      </c>
      <c r="C21" s="307"/>
      <c r="D21" s="307"/>
      <c r="E21" s="307"/>
    </row>
    <row r="22" spans="2:9">
      <c r="B22" s="9">
        <v>1</v>
      </c>
      <c r="C22" s="10" t="s">
        <v>67</v>
      </c>
      <c r="D22" s="8"/>
      <c r="E22" s="185">
        <f>Uniformes!G19</f>
        <v>0</v>
      </c>
      <c r="G22" s="17"/>
      <c r="H22" s="26"/>
    </row>
    <row r="23" spans="2:9">
      <c r="B23" s="9">
        <v>2</v>
      </c>
      <c r="C23" s="10" t="s">
        <v>68</v>
      </c>
      <c r="D23" s="8"/>
      <c r="E23" s="185">
        <f>EPI!I22</f>
        <v>0</v>
      </c>
      <c r="G23" s="17"/>
      <c r="H23" s="17"/>
      <c r="I23" s="139"/>
    </row>
    <row r="24" spans="2:9">
      <c r="B24" s="9">
        <v>3</v>
      </c>
      <c r="C24" s="10" t="s">
        <v>184</v>
      </c>
      <c r="D24" s="8"/>
      <c r="E24" s="185">
        <f>'Materiais Geral'!AN117</f>
        <v>0</v>
      </c>
      <c r="H24" s="4"/>
      <c r="I24" s="139"/>
    </row>
    <row r="25" spans="2:9">
      <c r="B25" s="9">
        <v>4</v>
      </c>
      <c r="C25" s="10" t="s">
        <v>185</v>
      </c>
      <c r="D25" s="8"/>
      <c r="E25" s="185">
        <f>'Equip. Geral'!AO29</f>
        <v>0</v>
      </c>
      <c r="H25" s="4"/>
      <c r="I25" s="139"/>
    </row>
    <row r="26" spans="2:9">
      <c r="B26" s="317" t="s">
        <v>28</v>
      </c>
      <c r="C26" s="318"/>
      <c r="D26" s="319"/>
      <c r="E26" s="45">
        <f>SUM(E22:E25)</f>
        <v>0</v>
      </c>
      <c r="G26" s="17"/>
      <c r="H26" s="26"/>
    </row>
    <row r="27" spans="2:9">
      <c r="B27" s="307" t="s">
        <v>29</v>
      </c>
      <c r="C27" s="307"/>
      <c r="D27" s="307"/>
      <c r="E27" s="307"/>
      <c r="G27" s="17"/>
      <c r="H27" s="32"/>
      <c r="I27" s="139"/>
    </row>
    <row r="28" spans="2:9">
      <c r="B28" s="310" t="s">
        <v>34</v>
      </c>
      <c r="C28" s="312"/>
      <c r="D28" s="44" t="s">
        <v>21</v>
      </c>
      <c r="E28" s="44" t="s">
        <v>22</v>
      </c>
      <c r="F28" s="5"/>
      <c r="G28" s="17"/>
      <c r="H28" s="28"/>
      <c r="I28" s="139"/>
    </row>
    <row r="29" spans="2:9">
      <c r="B29" s="9">
        <v>1</v>
      </c>
      <c r="C29" s="10" t="s">
        <v>2</v>
      </c>
      <c r="D29" s="11">
        <v>0.2</v>
      </c>
      <c r="E29" s="12">
        <f>E$11*D29</f>
        <v>295.58</v>
      </c>
      <c r="G29" s="17"/>
      <c r="H29" s="27"/>
      <c r="I29" s="139"/>
    </row>
    <row r="30" spans="2:9">
      <c r="B30" s="9">
        <v>2</v>
      </c>
      <c r="C30" s="10" t="s">
        <v>30</v>
      </c>
      <c r="D30" s="11">
        <v>1.4999999999999999E-2</v>
      </c>
      <c r="E30" s="12">
        <f t="shared" ref="E30:E35" si="0">E$11*D30</f>
        <v>22.17</v>
      </c>
      <c r="I30" s="139"/>
    </row>
    <row r="31" spans="2:9">
      <c r="B31" s="9">
        <v>3</v>
      </c>
      <c r="C31" s="10" t="s">
        <v>31</v>
      </c>
      <c r="D31" s="11">
        <v>0.01</v>
      </c>
      <c r="E31" s="12">
        <f t="shared" si="0"/>
        <v>14.78</v>
      </c>
      <c r="I31" s="139"/>
    </row>
    <row r="32" spans="2:9">
      <c r="B32" s="9">
        <v>4</v>
      </c>
      <c r="C32" s="10" t="s">
        <v>3</v>
      </c>
      <c r="D32" s="11">
        <v>2E-3</v>
      </c>
      <c r="E32" s="12">
        <f t="shared" si="0"/>
        <v>2.96</v>
      </c>
    </row>
    <row r="33" spans="2:8">
      <c r="B33" s="9">
        <v>5</v>
      </c>
      <c r="C33" s="10" t="s">
        <v>32</v>
      </c>
      <c r="D33" s="11">
        <v>2.5000000000000001E-2</v>
      </c>
      <c r="E33" s="12">
        <f t="shared" si="0"/>
        <v>36.950000000000003</v>
      </c>
    </row>
    <row r="34" spans="2:8">
      <c r="B34" s="9">
        <v>6</v>
      </c>
      <c r="C34" s="10" t="s">
        <v>4</v>
      </c>
      <c r="D34" s="11">
        <v>0.08</v>
      </c>
      <c r="E34" s="12">
        <f t="shared" si="0"/>
        <v>118.23</v>
      </c>
    </row>
    <row r="35" spans="2:8">
      <c r="B35" s="9">
        <v>7</v>
      </c>
      <c r="C35" s="10" t="s">
        <v>33</v>
      </c>
      <c r="D35" s="186">
        <v>0.03</v>
      </c>
      <c r="E35" s="12">
        <f t="shared" si="0"/>
        <v>44.34</v>
      </c>
    </row>
    <row r="36" spans="2:8">
      <c r="B36" s="9">
        <v>8</v>
      </c>
      <c r="C36" s="10" t="s">
        <v>5</v>
      </c>
      <c r="D36" s="11">
        <v>6.0000000000000001E-3</v>
      </c>
      <c r="E36" s="12">
        <f>E$11*D36</f>
        <v>8.8699999999999992</v>
      </c>
    </row>
    <row r="37" spans="2:8">
      <c r="B37" s="308" t="s">
        <v>35</v>
      </c>
      <c r="C37" s="309"/>
      <c r="D37" s="46">
        <f>SUM(D29:D36)</f>
        <v>0.36799999999999999</v>
      </c>
      <c r="E37" s="47">
        <f>SUM(E29:E36)</f>
        <v>543.88</v>
      </c>
      <c r="F37" s="5"/>
    </row>
    <row r="38" spans="2:8">
      <c r="B38" s="310" t="s">
        <v>36</v>
      </c>
      <c r="C38" s="311"/>
      <c r="D38" s="311"/>
      <c r="E38" s="312"/>
    </row>
    <row r="39" spans="2:8">
      <c r="B39" s="9">
        <v>1</v>
      </c>
      <c r="C39" s="13" t="s">
        <v>37</v>
      </c>
      <c r="D39" s="11">
        <v>8.3299999999999999E-2</v>
      </c>
      <c r="E39" s="12">
        <f>E$11*D39</f>
        <v>123.11</v>
      </c>
    </row>
    <row r="40" spans="2:8">
      <c r="B40" s="9">
        <v>2</v>
      </c>
      <c r="C40" s="10" t="s">
        <v>38</v>
      </c>
      <c r="D40" s="11">
        <v>2.7799999999999998E-2</v>
      </c>
      <c r="E40" s="12">
        <f>E$11*D40</f>
        <v>41.09</v>
      </c>
      <c r="G40" s="6"/>
      <c r="H40" s="6"/>
    </row>
    <row r="41" spans="2:8">
      <c r="B41" s="9">
        <v>3</v>
      </c>
      <c r="C41" s="10" t="s">
        <v>39</v>
      </c>
      <c r="D41" s="11">
        <v>4.0899999999999999E-2</v>
      </c>
      <c r="E41" s="12">
        <f>E$11*D41</f>
        <v>60.45</v>
      </c>
      <c r="F41" s="5"/>
    </row>
    <row r="42" spans="2:8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5.32</v>
      </c>
      <c r="H42" s="16"/>
    </row>
    <row r="43" spans="2:8">
      <c r="B43" s="306" t="s">
        <v>40</v>
      </c>
      <c r="C43" s="306"/>
      <c r="D43" s="46">
        <f>SUM(D39:D42)</f>
        <v>0.15559999999999999</v>
      </c>
      <c r="E43" s="48">
        <f>SUM(E39:E42)</f>
        <v>229.97</v>
      </c>
      <c r="G43" s="15"/>
    </row>
    <row r="44" spans="2:8">
      <c r="B44" s="310" t="s">
        <v>41</v>
      </c>
      <c r="C44" s="311"/>
      <c r="D44" s="311"/>
      <c r="E44" s="312"/>
      <c r="G44" s="7"/>
    </row>
    <row r="45" spans="2:8">
      <c r="B45" s="9">
        <v>1</v>
      </c>
      <c r="C45" s="10" t="s">
        <v>42</v>
      </c>
      <c r="D45" s="11">
        <v>6.9999999999999999E-4</v>
      </c>
      <c r="E45" s="12">
        <f>E$11*D45</f>
        <v>1.03</v>
      </c>
    </row>
    <row r="46" spans="2:8">
      <c r="B46" s="9">
        <v>2</v>
      </c>
      <c r="C46" s="10" t="s">
        <v>43</v>
      </c>
      <c r="D46" s="11">
        <v>2.9999999999999997E-4</v>
      </c>
      <c r="E46" s="12">
        <f>E$11*D46</f>
        <v>0.44</v>
      </c>
      <c r="G46" s="6"/>
      <c r="H46" s="16"/>
    </row>
    <row r="47" spans="2:8">
      <c r="B47" s="9">
        <v>3</v>
      </c>
      <c r="C47" s="10" t="s">
        <v>44</v>
      </c>
      <c r="D47" s="11">
        <v>2.5000000000000001E-3</v>
      </c>
      <c r="E47" s="12">
        <f>E$11*D47</f>
        <v>3.69</v>
      </c>
    </row>
    <row r="48" spans="2:8">
      <c r="B48" s="306" t="s">
        <v>45</v>
      </c>
      <c r="C48" s="306"/>
      <c r="D48" s="46">
        <f>SUM(D45:D47)</f>
        <v>3.5000000000000001E-3</v>
      </c>
      <c r="E48" s="48">
        <f>SUM(E45:E47)</f>
        <v>5.16</v>
      </c>
    </row>
    <row r="49" spans="2:9">
      <c r="B49" s="310" t="s">
        <v>52</v>
      </c>
      <c r="C49" s="311"/>
      <c r="D49" s="311"/>
      <c r="E49" s="312"/>
    </row>
    <row r="50" spans="2:9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5.17</v>
      </c>
      <c r="G50" s="6"/>
      <c r="H50" s="16"/>
    </row>
    <row r="51" spans="2:9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0.13</v>
      </c>
    </row>
    <row r="52" spans="2:9">
      <c r="B52" s="9">
        <v>3</v>
      </c>
      <c r="C52" s="10" t="s">
        <v>48</v>
      </c>
      <c r="D52" s="39">
        <f>8/100*40/100*D50</f>
        <v>1.1E-4</v>
      </c>
      <c r="E52" s="12">
        <f>E$11*D52</f>
        <v>0.16</v>
      </c>
    </row>
    <row r="53" spans="2:9">
      <c r="B53" s="9">
        <v>4</v>
      </c>
      <c r="C53" s="10" t="s">
        <v>49</v>
      </c>
      <c r="D53" s="11">
        <f>8/100*40/100</f>
        <v>3.2000000000000001E-2</v>
      </c>
      <c r="E53" s="12">
        <f>E$11*D53</f>
        <v>47.29</v>
      </c>
    </row>
    <row r="54" spans="2:9">
      <c r="B54" s="9">
        <v>5</v>
      </c>
      <c r="C54" s="10" t="s">
        <v>50</v>
      </c>
      <c r="D54" s="11">
        <f>1/12*1/100</f>
        <v>8.0000000000000004E-4</v>
      </c>
      <c r="E54" s="12">
        <f>E$11*D54</f>
        <v>1.18</v>
      </c>
    </row>
    <row r="55" spans="2:9">
      <c r="B55" s="306" t="s">
        <v>51</v>
      </c>
      <c r="C55" s="306"/>
      <c r="D55" s="46">
        <f>SUM(D50:D54)</f>
        <v>3.6499999999999998E-2</v>
      </c>
      <c r="E55" s="48">
        <f>SUM(E50:E54)</f>
        <v>53.93</v>
      </c>
    </row>
    <row r="56" spans="2:9">
      <c r="B56" s="310" t="s">
        <v>53</v>
      </c>
      <c r="C56" s="311"/>
      <c r="D56" s="311"/>
      <c r="E56" s="312"/>
    </row>
    <row r="57" spans="2:9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123.11</v>
      </c>
    </row>
    <row r="58" spans="2:9">
      <c r="B58" s="9">
        <v>2</v>
      </c>
      <c r="C58" s="10" t="s">
        <v>55</v>
      </c>
      <c r="D58" s="11">
        <v>1.15E-2</v>
      </c>
      <c r="E58" s="12">
        <f t="shared" si="1"/>
        <v>17</v>
      </c>
    </row>
    <row r="59" spans="2:9">
      <c r="B59" s="9">
        <v>3</v>
      </c>
      <c r="C59" s="10" t="s">
        <v>56</v>
      </c>
      <c r="D59" s="11">
        <v>2.0000000000000001E-4</v>
      </c>
      <c r="E59" s="12">
        <f t="shared" si="1"/>
        <v>0.3</v>
      </c>
      <c r="G59" s="4"/>
      <c r="H59" s="6"/>
      <c r="I59" s="16"/>
    </row>
    <row r="60" spans="2:9">
      <c r="B60" s="9">
        <v>4</v>
      </c>
      <c r="C60" s="10" t="s">
        <v>57</v>
      </c>
      <c r="D60" s="11">
        <v>2.8E-3</v>
      </c>
      <c r="E60" s="12">
        <f t="shared" si="1"/>
        <v>4.1399999999999997</v>
      </c>
    </row>
    <row r="61" spans="2:9">
      <c r="B61" s="9">
        <v>5</v>
      </c>
      <c r="C61" s="10" t="s">
        <v>58</v>
      </c>
      <c r="D61" s="11">
        <v>3.3E-3</v>
      </c>
      <c r="E61" s="12">
        <f t="shared" si="1"/>
        <v>4.88</v>
      </c>
    </row>
    <row r="62" spans="2:9">
      <c r="B62" s="9">
        <v>6</v>
      </c>
      <c r="C62" s="10" t="s">
        <v>59</v>
      </c>
      <c r="D62" s="11">
        <v>1E-3</v>
      </c>
      <c r="E62" s="12">
        <f t="shared" si="1"/>
        <v>1.48</v>
      </c>
    </row>
    <row r="63" spans="2:9">
      <c r="B63" s="9">
        <v>7</v>
      </c>
      <c r="C63" s="10" t="s">
        <v>60</v>
      </c>
      <c r="D63" s="11">
        <v>3.7600000000000001E-2</v>
      </c>
      <c r="E63" s="12">
        <f t="shared" si="1"/>
        <v>55.57</v>
      </c>
    </row>
    <row r="64" spans="2:9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29.56</v>
      </c>
    </row>
    <row r="65" spans="2:7">
      <c r="B65" s="306" t="s">
        <v>61</v>
      </c>
      <c r="C65" s="306"/>
      <c r="D65" s="46">
        <f>SUM(D57:D64)</f>
        <v>0.15970000000000001</v>
      </c>
      <c r="E65" s="48">
        <f>SUM(E57:E64)</f>
        <v>236.04</v>
      </c>
      <c r="G65" s="4"/>
    </row>
    <row r="66" spans="2:7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1068.98</v>
      </c>
    </row>
    <row r="67" spans="2:7" ht="20.25" customHeight="1">
      <c r="B67" s="314" t="s">
        <v>62</v>
      </c>
      <c r="C67" s="315"/>
      <c r="D67" s="316"/>
      <c r="E67" s="182">
        <f>E65+E55+E48+E43+E37+E26+E20+E11</f>
        <v>3746.66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2:L67"/>
  <sheetViews>
    <sheetView zoomScaleNormal="100" zoomScaleSheetLayoutView="100" workbookViewId="0">
      <selection activeCell="H38" sqref="H38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25" style="3" bestFit="1" customWidth="1"/>
    <col min="8" max="8" width="20" style="3" bestFit="1" customWidth="1"/>
    <col min="9" max="9" width="13" style="3" bestFit="1" customWidth="1"/>
    <col min="10" max="11" width="9.140625" style="3"/>
    <col min="12" max="12" width="13.42578125" style="3" customWidth="1"/>
    <col min="13" max="13" width="9.140625" style="3"/>
    <col min="14" max="14" width="17" style="3" bestFit="1" customWidth="1"/>
    <col min="15" max="16384" width="9.140625" style="3"/>
  </cols>
  <sheetData>
    <row r="2" spans="2:12" ht="21" customHeight="1">
      <c r="B2" s="313" t="s">
        <v>10</v>
      </c>
      <c r="C2" s="313"/>
      <c r="D2" s="313"/>
      <c r="E2" s="313"/>
    </row>
    <row r="3" spans="2:12" ht="16.5" customHeight="1">
      <c r="B3" s="313" t="s">
        <v>172</v>
      </c>
      <c r="C3" s="313"/>
      <c r="D3" s="313"/>
      <c r="E3" s="313"/>
    </row>
    <row r="4" spans="2:12">
      <c r="B4" s="43" t="s">
        <v>23</v>
      </c>
      <c r="C4" s="43" t="s">
        <v>24</v>
      </c>
      <c r="D4" s="43" t="s">
        <v>21</v>
      </c>
      <c r="E4" s="43" t="s">
        <v>22</v>
      </c>
    </row>
    <row r="5" spans="2:12" ht="16.5" customHeight="1">
      <c r="B5" s="307" t="s">
        <v>27</v>
      </c>
      <c r="C5" s="307"/>
      <c r="D5" s="307"/>
      <c r="E5" s="307"/>
    </row>
    <row r="6" spans="2:12">
      <c r="B6" s="9">
        <v>1</v>
      </c>
      <c r="C6" s="10" t="s">
        <v>12</v>
      </c>
      <c r="D6" s="11"/>
      <c r="E6" s="14">
        <v>2575.91</v>
      </c>
    </row>
    <row r="7" spans="2:12">
      <c r="B7" s="9">
        <v>2</v>
      </c>
      <c r="C7" s="10" t="s">
        <v>0</v>
      </c>
      <c r="D7" s="11">
        <v>0.22500000000000001</v>
      </c>
      <c r="E7" s="12">
        <f>G16</f>
        <v>378.4</v>
      </c>
    </row>
    <row r="8" spans="2:12">
      <c r="B8" s="9">
        <v>3</v>
      </c>
      <c r="C8" s="10" t="s">
        <v>14</v>
      </c>
      <c r="D8" s="11"/>
      <c r="E8" s="12"/>
      <c r="G8" s="21"/>
      <c r="H8" s="18"/>
      <c r="K8" s="17"/>
      <c r="L8" s="32"/>
    </row>
    <row r="9" spans="2:12">
      <c r="B9" s="9">
        <v>4</v>
      </c>
      <c r="C9" s="10" t="s">
        <v>15</v>
      </c>
      <c r="D9" s="11"/>
      <c r="E9" s="12"/>
      <c r="G9" s="22"/>
      <c r="H9" s="18"/>
      <c r="K9" s="17"/>
      <c r="L9" s="28"/>
    </row>
    <row r="10" spans="2:12">
      <c r="B10" s="9">
        <v>5</v>
      </c>
      <c r="C10" s="10" t="s">
        <v>1</v>
      </c>
      <c r="D10" s="11"/>
      <c r="E10" s="12"/>
      <c r="G10" s="23"/>
      <c r="H10" s="18"/>
      <c r="K10" s="17"/>
      <c r="L10" s="27"/>
    </row>
    <row r="11" spans="2:12">
      <c r="B11" s="322" t="s">
        <v>13</v>
      </c>
      <c r="C11" s="322"/>
      <c r="D11" s="322"/>
      <c r="E11" s="45">
        <f>SUM(E6:E10)</f>
        <v>2954.31</v>
      </c>
      <c r="G11" s="24"/>
      <c r="H11" s="18"/>
      <c r="I11" s="4"/>
      <c r="L11" s="6"/>
    </row>
    <row r="12" spans="2:12" ht="17.25" customHeight="1">
      <c r="B12" s="307" t="s">
        <v>26</v>
      </c>
      <c r="C12" s="307"/>
      <c r="D12" s="307"/>
      <c r="E12" s="307"/>
      <c r="G12" s="20">
        <f>E6/220</f>
        <v>11.71</v>
      </c>
      <c r="H12" s="18" t="s">
        <v>64</v>
      </c>
      <c r="L12" s="6"/>
    </row>
    <row r="13" spans="2:12">
      <c r="B13" s="9">
        <v>1</v>
      </c>
      <c r="C13" s="10" t="s">
        <v>6</v>
      </c>
      <c r="D13" s="11"/>
      <c r="E13" s="185">
        <f>'VT VA'!P12</f>
        <v>263.77999999999997</v>
      </c>
      <c r="G13" s="20">
        <f>G12*D7</f>
        <v>2.63</v>
      </c>
      <c r="H13" s="18" t="s">
        <v>65</v>
      </c>
    </row>
    <row r="14" spans="2:12">
      <c r="B14" s="9">
        <v>2</v>
      </c>
      <c r="C14" s="10" t="s">
        <v>9</v>
      </c>
      <c r="D14" s="11"/>
      <c r="E14" s="40">
        <f>-E6*6%</f>
        <v>-154.55000000000001</v>
      </c>
      <c r="G14" s="24"/>
      <c r="H14" s="18"/>
    </row>
    <row r="15" spans="2:12">
      <c r="B15" s="9">
        <v>3</v>
      </c>
      <c r="C15" s="10" t="s">
        <v>16</v>
      </c>
      <c r="D15" s="11"/>
      <c r="E15" s="185">
        <f>'VT VA'!N22</f>
        <v>839.3</v>
      </c>
      <c r="G15" s="17">
        <f>6*Escala!AG88</f>
        <v>143.88</v>
      </c>
      <c r="H15" s="18" t="s">
        <v>278</v>
      </c>
    </row>
    <row r="16" spans="2:12">
      <c r="B16" s="9">
        <v>4</v>
      </c>
      <c r="C16" s="10" t="s">
        <v>17</v>
      </c>
      <c r="D16" s="11"/>
      <c r="E16" s="12">
        <v>2.2999999999999998</v>
      </c>
      <c r="G16" s="25">
        <f>G15*G13</f>
        <v>378.4</v>
      </c>
      <c r="H16" s="19" t="s">
        <v>66</v>
      </c>
    </row>
    <row r="17" spans="2:8">
      <c r="B17" s="9">
        <v>5</v>
      </c>
      <c r="C17" s="10" t="s">
        <v>18</v>
      </c>
      <c r="D17" s="11"/>
      <c r="E17" s="12">
        <v>160.07</v>
      </c>
      <c r="F17" s="5"/>
    </row>
    <row r="18" spans="2:8">
      <c r="B18" s="9">
        <v>6</v>
      </c>
      <c r="C18" s="10" t="s">
        <v>7</v>
      </c>
      <c r="D18" s="11"/>
      <c r="E18" s="12">
        <v>10.63</v>
      </c>
    </row>
    <row r="19" spans="2:8">
      <c r="B19" s="9">
        <v>7</v>
      </c>
      <c r="C19" s="10" t="s">
        <v>19</v>
      </c>
      <c r="D19" s="11"/>
      <c r="E19" s="12">
        <v>1</v>
      </c>
    </row>
    <row r="20" spans="2:8">
      <c r="B20" s="317" t="s">
        <v>20</v>
      </c>
      <c r="C20" s="318"/>
      <c r="D20" s="319"/>
      <c r="E20" s="45">
        <f>SUM(E13:E19)</f>
        <v>1122.53</v>
      </c>
    </row>
    <row r="21" spans="2:8" ht="15.75" customHeight="1">
      <c r="B21" s="307" t="s">
        <v>25</v>
      </c>
      <c r="C21" s="307"/>
      <c r="D21" s="307"/>
      <c r="E21" s="307"/>
    </row>
    <row r="22" spans="2:8">
      <c r="B22" s="9">
        <v>1</v>
      </c>
      <c r="C22" s="10" t="s">
        <v>67</v>
      </c>
      <c r="D22" s="8"/>
      <c r="E22" s="185">
        <f>Uniformes!G35</f>
        <v>0</v>
      </c>
      <c r="G22" s="17"/>
      <c r="H22" s="26"/>
    </row>
    <row r="23" spans="2:8">
      <c r="B23" s="9">
        <v>2</v>
      </c>
      <c r="C23" s="10" t="s">
        <v>68</v>
      </c>
      <c r="D23" s="8"/>
      <c r="E23" s="185">
        <f>EPI!I22</f>
        <v>0</v>
      </c>
      <c r="G23" s="17"/>
      <c r="H23" s="17"/>
    </row>
    <row r="24" spans="2:8">
      <c r="B24" s="9">
        <v>3</v>
      </c>
      <c r="C24" s="10" t="s">
        <v>184</v>
      </c>
      <c r="D24" s="8"/>
      <c r="E24" s="185">
        <f>'Materiais Geral'!AN117</f>
        <v>0</v>
      </c>
      <c r="H24" s="4"/>
    </row>
    <row r="25" spans="2:8">
      <c r="B25" s="9">
        <v>4</v>
      </c>
      <c r="C25" s="10" t="s">
        <v>185</v>
      </c>
      <c r="D25" s="8"/>
      <c r="E25" s="185">
        <f>'Equip. Geral'!AO29</f>
        <v>0</v>
      </c>
      <c r="H25" s="4"/>
    </row>
    <row r="26" spans="2:8">
      <c r="B26" s="317" t="s">
        <v>28</v>
      </c>
      <c r="C26" s="318"/>
      <c r="D26" s="319"/>
      <c r="E26" s="45">
        <f>SUM(E22:E25)</f>
        <v>0</v>
      </c>
      <c r="G26" s="17"/>
      <c r="H26" s="26"/>
    </row>
    <row r="27" spans="2:8">
      <c r="B27" s="307" t="s">
        <v>29</v>
      </c>
      <c r="C27" s="307"/>
      <c r="D27" s="307"/>
      <c r="E27" s="307"/>
      <c r="G27" s="17"/>
      <c r="H27" s="32"/>
    </row>
    <row r="28" spans="2:8">
      <c r="B28" s="310" t="s">
        <v>34</v>
      </c>
      <c r="C28" s="312"/>
      <c r="D28" s="44" t="s">
        <v>21</v>
      </c>
      <c r="E28" s="44" t="s">
        <v>22</v>
      </c>
      <c r="F28" s="5"/>
      <c r="G28" s="17"/>
      <c r="H28" s="28"/>
    </row>
    <row r="29" spans="2:8">
      <c r="B29" s="9">
        <v>1</v>
      </c>
      <c r="C29" s="10" t="s">
        <v>2</v>
      </c>
      <c r="D29" s="11">
        <v>0.2</v>
      </c>
      <c r="E29" s="12">
        <f>E$11*D29</f>
        <v>590.86</v>
      </c>
      <c r="G29" s="17"/>
      <c r="H29" s="27"/>
    </row>
    <row r="30" spans="2:8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44.31</v>
      </c>
    </row>
    <row r="31" spans="2:8">
      <c r="B31" s="9">
        <v>3</v>
      </c>
      <c r="C31" s="10" t="s">
        <v>31</v>
      </c>
      <c r="D31" s="11">
        <v>0.01</v>
      </c>
      <c r="E31" s="12">
        <f t="shared" si="0"/>
        <v>29.54</v>
      </c>
    </row>
    <row r="32" spans="2:8">
      <c r="B32" s="9">
        <v>4</v>
      </c>
      <c r="C32" s="10" t="s">
        <v>3</v>
      </c>
      <c r="D32" s="11">
        <v>2E-3</v>
      </c>
      <c r="E32" s="12">
        <f t="shared" si="0"/>
        <v>5.91</v>
      </c>
    </row>
    <row r="33" spans="2:8">
      <c r="B33" s="9">
        <v>5</v>
      </c>
      <c r="C33" s="10" t="s">
        <v>32</v>
      </c>
      <c r="D33" s="11">
        <v>2.5000000000000001E-2</v>
      </c>
      <c r="E33" s="12">
        <f t="shared" si="0"/>
        <v>73.86</v>
      </c>
    </row>
    <row r="34" spans="2:8">
      <c r="B34" s="9">
        <v>6</v>
      </c>
      <c r="C34" s="10" t="s">
        <v>4</v>
      </c>
      <c r="D34" s="11">
        <v>0.08</v>
      </c>
      <c r="E34" s="12">
        <f t="shared" si="0"/>
        <v>236.34</v>
      </c>
    </row>
    <row r="35" spans="2:8">
      <c r="B35" s="9">
        <v>7</v>
      </c>
      <c r="C35" s="10" t="s">
        <v>33</v>
      </c>
      <c r="D35" s="186">
        <v>0.03</v>
      </c>
      <c r="E35" s="12">
        <f t="shared" si="0"/>
        <v>88.63</v>
      </c>
    </row>
    <row r="36" spans="2:8">
      <c r="B36" s="9">
        <v>8</v>
      </c>
      <c r="C36" s="10" t="s">
        <v>5</v>
      </c>
      <c r="D36" s="11">
        <v>6.0000000000000001E-3</v>
      </c>
      <c r="E36" s="12">
        <f t="shared" si="0"/>
        <v>17.73</v>
      </c>
    </row>
    <row r="37" spans="2:8">
      <c r="B37" s="308" t="s">
        <v>35</v>
      </c>
      <c r="C37" s="309"/>
      <c r="D37" s="46">
        <f>SUM(D29:D36)</f>
        <v>0.36799999999999999</v>
      </c>
      <c r="E37" s="47">
        <f>SUM(E29:E36)</f>
        <v>1087.18</v>
      </c>
      <c r="F37" s="5"/>
    </row>
    <row r="38" spans="2:8">
      <c r="B38" s="310" t="s">
        <v>36</v>
      </c>
      <c r="C38" s="311"/>
      <c r="D38" s="311"/>
      <c r="E38" s="312"/>
    </row>
    <row r="39" spans="2:8">
      <c r="B39" s="9">
        <v>1</v>
      </c>
      <c r="C39" s="13" t="s">
        <v>37</v>
      </c>
      <c r="D39" s="11">
        <v>8.3299999999999999E-2</v>
      </c>
      <c r="E39" s="12">
        <f>E$11*D39</f>
        <v>246.09</v>
      </c>
    </row>
    <row r="40" spans="2:8">
      <c r="B40" s="9">
        <v>2</v>
      </c>
      <c r="C40" s="10" t="s">
        <v>38</v>
      </c>
      <c r="D40" s="11">
        <v>2.7799999999999998E-2</v>
      </c>
      <c r="E40" s="12">
        <f>E$11*D40</f>
        <v>82.13</v>
      </c>
      <c r="G40" s="6"/>
      <c r="H40" s="6"/>
    </row>
    <row r="41" spans="2:8">
      <c r="B41" s="9">
        <v>3</v>
      </c>
      <c r="C41" s="10" t="s">
        <v>39</v>
      </c>
      <c r="D41" s="11">
        <v>4.0899999999999999E-2</v>
      </c>
      <c r="E41" s="12">
        <f>E$11*D41</f>
        <v>120.83</v>
      </c>
      <c r="F41" s="5"/>
    </row>
    <row r="42" spans="2:8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10.64</v>
      </c>
      <c r="H42" s="16"/>
    </row>
    <row r="43" spans="2:8">
      <c r="B43" s="306" t="s">
        <v>40</v>
      </c>
      <c r="C43" s="306"/>
      <c r="D43" s="46">
        <f>SUM(D39:D42)</f>
        <v>0.15559999999999999</v>
      </c>
      <c r="E43" s="48">
        <f>SUM(E39:E42)</f>
        <v>459.69</v>
      </c>
      <c r="G43" s="15"/>
    </row>
    <row r="44" spans="2:8">
      <c r="B44" s="310" t="s">
        <v>41</v>
      </c>
      <c r="C44" s="311"/>
      <c r="D44" s="311"/>
      <c r="E44" s="312"/>
      <c r="G44" s="7"/>
    </row>
    <row r="45" spans="2:8">
      <c r="B45" s="9">
        <v>1</v>
      </c>
      <c r="C45" s="10" t="s">
        <v>42</v>
      </c>
      <c r="D45" s="11">
        <v>6.9999999999999999E-4</v>
      </c>
      <c r="E45" s="12">
        <f>E$11*D45</f>
        <v>2.0699999999999998</v>
      </c>
    </row>
    <row r="46" spans="2:8">
      <c r="B46" s="9">
        <v>2</v>
      </c>
      <c r="C46" s="10" t="s">
        <v>43</v>
      </c>
      <c r="D46" s="11">
        <v>2.9999999999999997E-4</v>
      </c>
      <c r="E46" s="12">
        <f>E$11*D46</f>
        <v>0.89</v>
      </c>
      <c r="G46" s="6"/>
      <c r="H46" s="16"/>
    </row>
    <row r="47" spans="2:8">
      <c r="B47" s="9">
        <v>3</v>
      </c>
      <c r="C47" s="10" t="s">
        <v>44</v>
      </c>
      <c r="D47" s="11">
        <v>2.5000000000000001E-3</v>
      </c>
      <c r="E47" s="12">
        <f>E$11*D47</f>
        <v>7.39</v>
      </c>
    </row>
    <row r="48" spans="2:8">
      <c r="B48" s="306" t="s">
        <v>45</v>
      </c>
      <c r="C48" s="306"/>
      <c r="D48" s="46">
        <f>SUM(D45:D47)</f>
        <v>3.5000000000000001E-3</v>
      </c>
      <c r="E48" s="48">
        <f>SUM(E45:E47)</f>
        <v>10.35</v>
      </c>
    </row>
    <row r="49" spans="2:9">
      <c r="B49" s="310" t="s">
        <v>52</v>
      </c>
      <c r="C49" s="311"/>
      <c r="D49" s="311"/>
      <c r="E49" s="312"/>
    </row>
    <row r="50" spans="2:9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10.34</v>
      </c>
      <c r="G50" s="6"/>
      <c r="H50" s="16"/>
    </row>
    <row r="51" spans="2:9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0.27</v>
      </c>
    </row>
    <row r="52" spans="2:9">
      <c r="B52" s="9">
        <v>3</v>
      </c>
      <c r="C52" s="10" t="s">
        <v>48</v>
      </c>
      <c r="D52" s="39">
        <f>8/100*40/100*D50</f>
        <v>1.1E-4</v>
      </c>
      <c r="E52" s="12">
        <f>E$11*D52</f>
        <v>0.32</v>
      </c>
    </row>
    <row r="53" spans="2:9">
      <c r="B53" s="9">
        <v>4</v>
      </c>
      <c r="C53" s="10" t="s">
        <v>49</v>
      </c>
      <c r="D53" s="11">
        <f>8/100*40/100</f>
        <v>3.2000000000000001E-2</v>
      </c>
      <c r="E53" s="12">
        <f>E$11*D53</f>
        <v>94.54</v>
      </c>
    </row>
    <row r="54" spans="2:9">
      <c r="B54" s="9">
        <v>5</v>
      </c>
      <c r="C54" s="10" t="s">
        <v>50</v>
      </c>
      <c r="D54" s="11">
        <f>1/12*1/100</f>
        <v>8.0000000000000004E-4</v>
      </c>
      <c r="E54" s="12">
        <f>E$11*D54</f>
        <v>2.36</v>
      </c>
    </row>
    <row r="55" spans="2:9">
      <c r="B55" s="306" t="s">
        <v>51</v>
      </c>
      <c r="C55" s="306"/>
      <c r="D55" s="46">
        <f>SUM(D50:D54)</f>
        <v>3.6499999999999998E-2</v>
      </c>
      <c r="E55" s="48">
        <f>SUM(E50:E54)</f>
        <v>107.83</v>
      </c>
    </row>
    <row r="56" spans="2:9">
      <c r="B56" s="310" t="s">
        <v>53</v>
      </c>
      <c r="C56" s="311"/>
      <c r="D56" s="311"/>
      <c r="E56" s="312"/>
    </row>
    <row r="57" spans="2:9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246.09</v>
      </c>
    </row>
    <row r="58" spans="2:9">
      <c r="B58" s="9">
        <v>2</v>
      </c>
      <c r="C58" s="10" t="s">
        <v>55</v>
      </c>
      <c r="D58" s="11">
        <v>1.15E-2</v>
      </c>
      <c r="E58" s="12">
        <f t="shared" si="1"/>
        <v>33.97</v>
      </c>
    </row>
    <row r="59" spans="2:9">
      <c r="B59" s="9">
        <v>3</v>
      </c>
      <c r="C59" s="10" t="s">
        <v>56</v>
      </c>
      <c r="D59" s="11">
        <v>2.0000000000000001E-4</v>
      </c>
      <c r="E59" s="12">
        <f t="shared" si="1"/>
        <v>0.59</v>
      </c>
      <c r="G59" s="4"/>
      <c r="H59" s="6"/>
      <c r="I59" s="16"/>
    </row>
    <row r="60" spans="2:9">
      <c r="B60" s="9">
        <v>4</v>
      </c>
      <c r="C60" s="10" t="s">
        <v>57</v>
      </c>
      <c r="D60" s="11">
        <v>2.8E-3</v>
      </c>
      <c r="E60" s="12">
        <f t="shared" si="1"/>
        <v>8.27</v>
      </c>
    </row>
    <row r="61" spans="2:9">
      <c r="B61" s="9">
        <v>5</v>
      </c>
      <c r="C61" s="10" t="s">
        <v>58</v>
      </c>
      <c r="D61" s="11">
        <v>3.3E-3</v>
      </c>
      <c r="E61" s="12">
        <f t="shared" si="1"/>
        <v>9.75</v>
      </c>
    </row>
    <row r="62" spans="2:9">
      <c r="B62" s="9">
        <v>6</v>
      </c>
      <c r="C62" s="10" t="s">
        <v>59</v>
      </c>
      <c r="D62" s="11">
        <v>1E-3</v>
      </c>
      <c r="E62" s="12">
        <f t="shared" si="1"/>
        <v>2.95</v>
      </c>
    </row>
    <row r="63" spans="2:9">
      <c r="B63" s="9">
        <v>7</v>
      </c>
      <c r="C63" s="10" t="s">
        <v>60</v>
      </c>
      <c r="D63" s="11">
        <v>3.7600000000000001E-2</v>
      </c>
      <c r="E63" s="12">
        <f t="shared" si="1"/>
        <v>111.08</v>
      </c>
    </row>
    <row r="64" spans="2:9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59.09</v>
      </c>
    </row>
    <row r="65" spans="2:7">
      <c r="B65" s="306" t="s">
        <v>61</v>
      </c>
      <c r="C65" s="306"/>
      <c r="D65" s="46">
        <f>SUM(D57:D64)</f>
        <v>0.15970000000000001</v>
      </c>
      <c r="E65" s="48">
        <f>SUM(E57:E64)</f>
        <v>471.79</v>
      </c>
      <c r="G65" s="4"/>
    </row>
    <row r="66" spans="2:7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2136.84</v>
      </c>
    </row>
    <row r="67" spans="2:7" ht="20.25" customHeight="1">
      <c r="B67" s="314" t="s">
        <v>62</v>
      </c>
      <c r="C67" s="315"/>
      <c r="D67" s="316"/>
      <c r="E67" s="182">
        <f>E65+E55+E48+E43+E37+E26+E20+E11</f>
        <v>6213.68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B2:P67"/>
  <sheetViews>
    <sheetView topLeftCell="A7" zoomScaleNormal="100" zoomScaleSheetLayoutView="100" workbookViewId="0">
      <selection activeCell="K27" sqref="K27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113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1287.96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1287.96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2">
        <f>Escala!Q97*11</f>
        <v>230.12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-77.28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2">
        <f>Escala!Q97*35</f>
        <v>732.2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1059.04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Uniformes!G50</f>
        <v>0</v>
      </c>
      <c r="H22" s="4"/>
    </row>
    <row r="23" spans="2:12">
      <c r="B23" s="9">
        <v>2</v>
      </c>
      <c r="C23" s="10" t="s">
        <v>68</v>
      </c>
      <c r="D23" s="8"/>
      <c r="E23" s="12">
        <v>0</v>
      </c>
      <c r="H23" s="4"/>
    </row>
    <row r="24" spans="2:12">
      <c r="B24" s="9">
        <v>3</v>
      </c>
      <c r="C24" s="10" t="s">
        <v>184</v>
      </c>
      <c r="D24" s="8"/>
      <c r="E24" s="12">
        <v>0</v>
      </c>
      <c r="H24" s="4"/>
    </row>
    <row r="25" spans="2:12">
      <c r="B25" s="9">
        <v>4</v>
      </c>
      <c r="C25" s="10" t="s">
        <v>185</v>
      </c>
      <c r="D25" s="8"/>
      <c r="E25" s="12"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257.58999999999997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19.32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12.88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2.58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32.200000000000003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103.04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38.64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7.73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473.98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107.29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35.81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52.68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4.6399999999999997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200.42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0.9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0.39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3.22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4.51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4.51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0.12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0.14000000000000001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41.21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1.03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47.01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107.29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14.81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0.26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3.61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4.25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1.29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48.43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25.76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205.7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931.62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3278.62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B2:P67"/>
  <sheetViews>
    <sheetView zoomScaleNormal="100" zoomScaleSheetLayoutView="100" workbookViewId="0">
      <selection activeCell="E22" sqref="E22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114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1901.53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1901.53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2">
        <f>Escala!Q97*11</f>
        <v>230.12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-114.09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2">
        <f>Escala!Q97*35</f>
        <v>732.2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1022.23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Uniformes!G66</f>
        <v>0</v>
      </c>
      <c r="H22" s="4"/>
    </row>
    <row r="23" spans="2:12">
      <c r="B23" s="9">
        <v>2</v>
      </c>
      <c r="C23" s="10" t="s">
        <v>68</v>
      </c>
      <c r="D23" s="8"/>
      <c r="E23" s="185">
        <f>EPI!I49</f>
        <v>0</v>
      </c>
      <c r="H23" s="4"/>
    </row>
    <row r="24" spans="2:12">
      <c r="B24" s="9">
        <v>3</v>
      </c>
      <c r="C24" s="10" t="s">
        <v>184</v>
      </c>
      <c r="D24" s="8"/>
      <c r="E24" s="185">
        <f>'Materiais Jardim'!G39</f>
        <v>0</v>
      </c>
      <c r="H24" s="4"/>
    </row>
    <row r="25" spans="2:12">
      <c r="B25" s="9">
        <v>4</v>
      </c>
      <c r="C25" s="10" t="s">
        <v>185</v>
      </c>
      <c r="D25" s="8"/>
      <c r="E25" s="185">
        <f>'Equip. Jardim'!H18</f>
        <v>0</v>
      </c>
      <c r="H25" s="4"/>
    </row>
    <row r="26" spans="2:12" ht="13.5">
      <c r="B26" s="324" t="s">
        <v>28</v>
      </c>
      <c r="C26" s="325"/>
      <c r="D26" s="326"/>
      <c r="E26" s="14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380.31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28.52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19.02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3.8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47.54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152.12</v>
      </c>
    </row>
    <row r="35" spans="2:12">
      <c r="B35" s="9">
        <v>7</v>
      </c>
      <c r="C35" s="10" t="s">
        <v>33</v>
      </c>
      <c r="D35" s="11">
        <v>0.03</v>
      </c>
      <c r="E35" s="12">
        <f t="shared" si="0"/>
        <v>57.05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11.41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699.77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158.4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52.86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77.77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6.85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295.88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1.33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0.56999999999999995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4.75</v>
      </c>
    </row>
    <row r="48" spans="2:12">
      <c r="B48" s="323" t="s">
        <v>45</v>
      </c>
      <c r="C48" s="323"/>
      <c r="D48" s="41">
        <f>SUM(D45:D47)</f>
        <v>3.5000000000000001E-3</v>
      </c>
      <c r="E48" s="42">
        <f>SUM(E45:E47)</f>
        <v>6.65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6.66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0.17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0.21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60.85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1.52</v>
      </c>
    </row>
    <row r="55" spans="2:13">
      <c r="B55" s="323" t="s">
        <v>51</v>
      </c>
      <c r="C55" s="323"/>
      <c r="D55" s="41">
        <f>SUM(D50:D54)</f>
        <v>3.6499999999999998E-2</v>
      </c>
      <c r="E55" s="42">
        <f>SUM(E50:E54)</f>
        <v>69.41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3" si="1">E$11*D57</f>
        <v>158.4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21.87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0.38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5.32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6.28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1.9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71.5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>E$11*D64</f>
        <v>38.03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303.68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1375.39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4299.1499999999996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B2:P67"/>
  <sheetViews>
    <sheetView zoomScaleNormal="100" zoomScaleSheetLayoutView="100" workbookViewId="0">
      <selection activeCell="E26" sqref="E26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313" t="s">
        <v>10</v>
      </c>
      <c r="C2" s="313"/>
      <c r="D2" s="313"/>
      <c r="E2" s="313"/>
    </row>
    <row r="3" spans="2:16" ht="16.5" customHeight="1">
      <c r="B3" s="313" t="s">
        <v>115</v>
      </c>
      <c r="C3" s="313"/>
      <c r="D3" s="313"/>
      <c r="E3" s="313"/>
    </row>
    <row r="4" spans="2:16">
      <c r="B4" s="43" t="s">
        <v>23</v>
      </c>
      <c r="C4" s="43" t="s">
        <v>24</v>
      </c>
      <c r="D4" s="43" t="s">
        <v>21</v>
      </c>
      <c r="E4" s="43" t="s">
        <v>22</v>
      </c>
    </row>
    <row r="5" spans="2:16" ht="16.5" customHeight="1">
      <c r="B5" s="307" t="s">
        <v>27</v>
      </c>
      <c r="C5" s="307"/>
      <c r="D5" s="307"/>
      <c r="E5" s="307"/>
    </row>
    <row r="6" spans="2:16">
      <c r="B6" s="9">
        <v>1</v>
      </c>
      <c r="C6" s="10" t="s">
        <v>12</v>
      </c>
      <c r="D6" s="11"/>
      <c r="E6" s="14">
        <v>1901.53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14</v>
      </c>
      <c r="D8" s="11"/>
      <c r="E8" s="12"/>
      <c r="G8" s="6"/>
    </row>
    <row r="9" spans="2:16">
      <c r="B9" s="9">
        <v>4</v>
      </c>
      <c r="C9" s="10" t="s">
        <v>15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322" t="s">
        <v>13</v>
      </c>
      <c r="C11" s="322"/>
      <c r="D11" s="322"/>
      <c r="E11" s="45">
        <f>SUM(E6:E10)</f>
        <v>1901.53</v>
      </c>
      <c r="G11" s="6"/>
      <c r="K11" s="17"/>
      <c r="L11" s="26"/>
      <c r="M11" s="4"/>
      <c r="P11" s="6"/>
    </row>
    <row r="12" spans="2:16" ht="17.25" customHeight="1">
      <c r="B12" s="307" t="s">
        <v>26</v>
      </c>
      <c r="C12" s="307"/>
      <c r="D12" s="307"/>
      <c r="E12" s="30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2">
        <f>Escala!Q97*11</f>
        <v>230.12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40">
        <f>-E6*6%</f>
        <v>-114.09</v>
      </c>
      <c r="G14" s="6"/>
      <c r="K14" s="17"/>
      <c r="L14" s="32"/>
    </row>
    <row r="15" spans="2:16">
      <c r="B15" s="9">
        <v>3</v>
      </c>
      <c r="C15" s="10" t="s">
        <v>16</v>
      </c>
      <c r="D15" s="11"/>
      <c r="E15" s="12">
        <f>Escala!Q97*35</f>
        <v>732.2</v>
      </c>
      <c r="G15" s="6"/>
      <c r="K15" s="17"/>
      <c r="L15" s="28"/>
    </row>
    <row r="16" spans="2:16">
      <c r="B16" s="9">
        <v>4</v>
      </c>
      <c r="C16" s="10" t="s">
        <v>17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18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19</v>
      </c>
      <c r="D19" s="11"/>
      <c r="E19" s="12">
        <v>1</v>
      </c>
      <c r="G19" s="6"/>
    </row>
    <row r="20" spans="2:12">
      <c r="B20" s="317" t="s">
        <v>20</v>
      </c>
      <c r="C20" s="318"/>
      <c r="D20" s="319"/>
      <c r="E20" s="45">
        <f>SUM(E13:E19)</f>
        <v>1022.23</v>
      </c>
      <c r="G20" s="6"/>
    </row>
    <row r="21" spans="2:12" ht="15.75" customHeight="1">
      <c r="B21" s="307" t="s">
        <v>25</v>
      </c>
      <c r="C21" s="307"/>
      <c r="D21" s="307"/>
      <c r="E21" s="307"/>
    </row>
    <row r="22" spans="2:12">
      <c r="B22" s="9">
        <v>1</v>
      </c>
      <c r="C22" s="10" t="s">
        <v>67</v>
      </c>
      <c r="D22" s="8"/>
      <c r="E22" s="185">
        <f>Uniformes!G82</f>
        <v>0</v>
      </c>
      <c r="H22" s="4"/>
    </row>
    <row r="23" spans="2:12">
      <c r="B23" s="9">
        <v>2</v>
      </c>
      <c r="C23" s="10" t="s">
        <v>68</v>
      </c>
      <c r="D23" s="8"/>
      <c r="E23" s="12">
        <v>0</v>
      </c>
      <c r="H23" s="4"/>
    </row>
    <row r="24" spans="2:12">
      <c r="B24" s="9">
        <v>3</v>
      </c>
      <c r="C24" s="10" t="s">
        <v>184</v>
      </c>
      <c r="D24" s="8"/>
      <c r="E24" s="12">
        <v>0</v>
      </c>
      <c r="H24" s="4"/>
    </row>
    <row r="25" spans="2:12">
      <c r="B25" s="9">
        <v>4</v>
      </c>
      <c r="C25" s="10" t="s">
        <v>185</v>
      </c>
      <c r="D25" s="8"/>
      <c r="E25" s="12">
        <v>0</v>
      </c>
      <c r="H25" s="4"/>
    </row>
    <row r="26" spans="2:12" ht="13.5">
      <c r="B26" s="317" t="s">
        <v>28</v>
      </c>
      <c r="C26" s="318"/>
      <c r="D26" s="319"/>
      <c r="E26" s="4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36"/>
    </row>
    <row r="27" spans="2:12" ht="13.5">
      <c r="B27" s="307" t="s">
        <v>29</v>
      </c>
      <c r="C27" s="307"/>
      <c r="D27" s="307"/>
      <c r="E27" s="307"/>
      <c r="K27" s="37"/>
    </row>
    <row r="28" spans="2:12">
      <c r="B28" s="310" t="s">
        <v>34</v>
      </c>
      <c r="C28" s="312"/>
      <c r="D28" s="44" t="s">
        <v>21</v>
      </c>
      <c r="E28" s="44" t="s">
        <v>22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380.31</v>
      </c>
      <c r="K29" s="38"/>
    </row>
    <row r="30" spans="2:12">
      <c r="B30" s="9">
        <v>2</v>
      </c>
      <c r="C30" s="10" t="s">
        <v>30</v>
      </c>
      <c r="D30" s="11">
        <v>1.4999999999999999E-2</v>
      </c>
      <c r="E30" s="12">
        <f t="shared" ref="E30:E36" si="0">E$11*D30</f>
        <v>28.52</v>
      </c>
    </row>
    <row r="31" spans="2:12">
      <c r="B31" s="9">
        <v>3</v>
      </c>
      <c r="C31" s="10" t="s">
        <v>31</v>
      </c>
      <c r="D31" s="11">
        <v>0.01</v>
      </c>
      <c r="E31" s="12">
        <f t="shared" si="0"/>
        <v>19.02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3.8</v>
      </c>
    </row>
    <row r="33" spans="2:12">
      <c r="B33" s="9">
        <v>5</v>
      </c>
      <c r="C33" s="10" t="s">
        <v>32</v>
      </c>
      <c r="D33" s="11">
        <v>2.5000000000000001E-2</v>
      </c>
      <c r="E33" s="12">
        <f t="shared" si="0"/>
        <v>47.54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152.12</v>
      </c>
    </row>
    <row r="35" spans="2:12">
      <c r="B35" s="9">
        <v>7</v>
      </c>
      <c r="C35" s="10" t="s">
        <v>33</v>
      </c>
      <c r="D35" s="186">
        <v>0.03</v>
      </c>
      <c r="E35" s="12">
        <f t="shared" si="0"/>
        <v>57.05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11.41</v>
      </c>
    </row>
    <row r="37" spans="2:12">
      <c r="B37" s="308" t="s">
        <v>35</v>
      </c>
      <c r="C37" s="309"/>
      <c r="D37" s="46">
        <f>SUM(D29:D36)</f>
        <v>0.36799999999999999</v>
      </c>
      <c r="E37" s="47">
        <f>SUM(E29:E36)</f>
        <v>699.77</v>
      </c>
      <c r="F37" s="5"/>
      <c r="G37" s="5"/>
    </row>
    <row r="38" spans="2:12">
      <c r="B38" s="310" t="s">
        <v>36</v>
      </c>
      <c r="C38" s="311"/>
      <c r="D38" s="311"/>
      <c r="E38" s="312"/>
    </row>
    <row r="39" spans="2:12">
      <c r="B39" s="9">
        <v>1</v>
      </c>
      <c r="C39" s="13" t="s">
        <v>37</v>
      </c>
      <c r="D39" s="11">
        <v>8.3299999999999999E-2</v>
      </c>
      <c r="E39" s="12">
        <f>E$11*D39</f>
        <v>158.4</v>
      </c>
    </row>
    <row r="40" spans="2:12">
      <c r="B40" s="9">
        <v>2</v>
      </c>
      <c r="C40" s="10" t="s">
        <v>38</v>
      </c>
      <c r="D40" s="11">
        <v>2.7799999999999998E-2</v>
      </c>
      <c r="E40" s="12">
        <f>E$11*D40</f>
        <v>52.86</v>
      </c>
      <c r="K40" s="6"/>
      <c r="L40" s="6"/>
    </row>
    <row r="41" spans="2:12">
      <c r="B41" s="9">
        <v>3</v>
      </c>
      <c r="C41" s="10" t="s">
        <v>39</v>
      </c>
      <c r="D41" s="11">
        <v>4.0899999999999999E-2</v>
      </c>
      <c r="E41" s="12">
        <f>E$11*D41</f>
        <v>77.77</v>
      </c>
      <c r="F41" s="5"/>
      <c r="H41" s="7" t="e">
        <f>#REF!+J26</f>
        <v>#REF!</v>
      </c>
    </row>
    <row r="42" spans="2:12">
      <c r="B42" s="9">
        <v>4</v>
      </c>
      <c r="C42" s="10" t="s">
        <v>108</v>
      </c>
      <c r="D42" s="11">
        <f>8/100*40/100*(D39+D40)</f>
        <v>3.5999999999999999E-3</v>
      </c>
      <c r="E42" s="12">
        <f>E$11*D42</f>
        <v>6.85</v>
      </c>
      <c r="L42" s="16"/>
    </row>
    <row r="43" spans="2:12">
      <c r="B43" s="306" t="s">
        <v>40</v>
      </c>
      <c r="C43" s="306"/>
      <c r="D43" s="46">
        <f>SUM(D39:D42)</f>
        <v>0.15559999999999999</v>
      </c>
      <c r="E43" s="48">
        <f>SUM(E39:E42)</f>
        <v>295.88</v>
      </c>
      <c r="G43" s="6"/>
      <c r="K43" s="15"/>
    </row>
    <row r="44" spans="2:12">
      <c r="B44" s="310" t="s">
        <v>41</v>
      </c>
      <c r="C44" s="311"/>
      <c r="D44" s="311"/>
      <c r="E44" s="312"/>
      <c r="I44" s="6"/>
      <c r="K44" s="7"/>
    </row>
    <row r="45" spans="2:12">
      <c r="B45" s="9">
        <v>1</v>
      </c>
      <c r="C45" s="10" t="s">
        <v>42</v>
      </c>
      <c r="D45" s="11">
        <v>6.9999999999999999E-4</v>
      </c>
      <c r="E45" s="12">
        <f>E$11*D45</f>
        <v>1.33</v>
      </c>
    </row>
    <row r="46" spans="2:12">
      <c r="B46" s="9">
        <v>2</v>
      </c>
      <c r="C46" s="10" t="s">
        <v>43</v>
      </c>
      <c r="D46" s="11">
        <v>2.9999999999999997E-4</v>
      </c>
      <c r="E46" s="12">
        <f>E$11*D46</f>
        <v>0.56999999999999995</v>
      </c>
      <c r="K46" s="6"/>
      <c r="L46" s="16"/>
    </row>
    <row r="47" spans="2:12">
      <c r="B47" s="9">
        <v>3</v>
      </c>
      <c r="C47" s="10" t="s">
        <v>44</v>
      </c>
      <c r="D47" s="11">
        <v>2.5000000000000001E-3</v>
      </c>
      <c r="E47" s="12">
        <f>E$11*D47</f>
        <v>4.75</v>
      </c>
    </row>
    <row r="48" spans="2:12">
      <c r="B48" s="306" t="s">
        <v>45</v>
      </c>
      <c r="C48" s="306"/>
      <c r="D48" s="46">
        <f>SUM(D45:D47)</f>
        <v>3.5000000000000001E-3</v>
      </c>
      <c r="E48" s="48">
        <f>SUM(E45:E47)</f>
        <v>6.65</v>
      </c>
    </row>
    <row r="49" spans="2:13">
      <c r="B49" s="310" t="s">
        <v>52</v>
      </c>
      <c r="C49" s="311"/>
      <c r="D49" s="311"/>
      <c r="E49" s="312"/>
    </row>
    <row r="50" spans="2:13">
      <c r="B50" s="9">
        <v>1</v>
      </c>
      <c r="C50" s="10" t="s">
        <v>46</v>
      </c>
      <c r="D50" s="11">
        <f>((1/12)*3.5/100)+(((1/12)*3.5/100)*(1/12+((1+1/3)/12)))</f>
        <v>3.5000000000000001E-3</v>
      </c>
      <c r="E50" s="12">
        <f>E$11*D50</f>
        <v>6.66</v>
      </c>
      <c r="K50" s="6"/>
      <c r="L50" s="16"/>
    </row>
    <row r="51" spans="2:13">
      <c r="B51" s="9">
        <v>2</v>
      </c>
      <c r="C51" s="10" t="s">
        <v>47</v>
      </c>
      <c r="D51" s="39">
        <f>D37*(1/12*(3.5/100))*1/12</f>
        <v>9.0000000000000006E-5</v>
      </c>
      <c r="E51" s="12">
        <f>E$11*D51</f>
        <v>0.17</v>
      </c>
    </row>
    <row r="52" spans="2:13">
      <c r="B52" s="9">
        <v>3</v>
      </c>
      <c r="C52" s="10" t="s">
        <v>48</v>
      </c>
      <c r="D52" s="39">
        <f>8/100*40/100*D50</f>
        <v>1.1E-4</v>
      </c>
      <c r="E52" s="12">
        <f>E$11*D52</f>
        <v>0.21</v>
      </c>
    </row>
    <row r="53" spans="2:13">
      <c r="B53" s="9">
        <v>4</v>
      </c>
      <c r="C53" s="10" t="s">
        <v>49</v>
      </c>
      <c r="D53" s="11">
        <f>8/100*40/100</f>
        <v>3.2000000000000001E-2</v>
      </c>
      <c r="E53" s="12">
        <f>E$11*D53</f>
        <v>60.85</v>
      </c>
    </row>
    <row r="54" spans="2:13">
      <c r="B54" s="9">
        <v>5</v>
      </c>
      <c r="C54" s="10" t="s">
        <v>50</v>
      </c>
      <c r="D54" s="11">
        <f>1/12*1/100</f>
        <v>8.0000000000000004E-4</v>
      </c>
      <c r="E54" s="12">
        <f>E$11*D54</f>
        <v>1.52</v>
      </c>
    </row>
    <row r="55" spans="2:13">
      <c r="B55" s="306" t="s">
        <v>51</v>
      </c>
      <c r="C55" s="306"/>
      <c r="D55" s="46">
        <f>SUM(D50:D54)</f>
        <v>3.6499999999999998E-2</v>
      </c>
      <c r="E55" s="48">
        <f>SUM(E50:E54)</f>
        <v>69.41</v>
      </c>
    </row>
    <row r="56" spans="2:13">
      <c r="B56" s="310" t="s">
        <v>53</v>
      </c>
      <c r="C56" s="311"/>
      <c r="D56" s="311"/>
      <c r="E56" s="312"/>
    </row>
    <row r="57" spans="2:13">
      <c r="B57" s="9">
        <v>1</v>
      </c>
      <c r="C57" s="10" t="s">
        <v>54</v>
      </c>
      <c r="D57" s="11">
        <v>8.3299999999999999E-2</v>
      </c>
      <c r="E57" s="12">
        <f t="shared" ref="E57:E64" si="1">E$11*D57</f>
        <v>158.4</v>
      </c>
    </row>
    <row r="58" spans="2:13">
      <c r="B58" s="9">
        <v>2</v>
      </c>
      <c r="C58" s="10" t="s">
        <v>55</v>
      </c>
      <c r="D58" s="11">
        <v>1.15E-2</v>
      </c>
      <c r="E58" s="12">
        <f t="shared" si="1"/>
        <v>21.87</v>
      </c>
    </row>
    <row r="59" spans="2:13">
      <c r="B59" s="9">
        <v>3</v>
      </c>
      <c r="C59" s="10" t="s">
        <v>56</v>
      </c>
      <c r="D59" s="11">
        <v>2.0000000000000001E-4</v>
      </c>
      <c r="E59" s="12">
        <f t="shared" si="1"/>
        <v>0.38</v>
      </c>
      <c r="K59" s="4"/>
      <c r="L59" s="6"/>
      <c r="M59" s="16"/>
    </row>
    <row r="60" spans="2:13">
      <c r="B60" s="9">
        <v>4</v>
      </c>
      <c r="C60" s="10" t="s">
        <v>57</v>
      </c>
      <c r="D60" s="11">
        <v>2.8E-3</v>
      </c>
      <c r="E60" s="12">
        <f t="shared" si="1"/>
        <v>5.32</v>
      </c>
    </row>
    <row r="61" spans="2:13">
      <c r="B61" s="9">
        <v>5</v>
      </c>
      <c r="C61" s="10" t="s">
        <v>58</v>
      </c>
      <c r="D61" s="11">
        <v>3.3E-3</v>
      </c>
      <c r="E61" s="12">
        <f t="shared" si="1"/>
        <v>6.28</v>
      </c>
    </row>
    <row r="62" spans="2:13">
      <c r="B62" s="9">
        <v>6</v>
      </c>
      <c r="C62" s="10" t="s">
        <v>59</v>
      </c>
      <c r="D62" s="11">
        <v>1E-3</v>
      </c>
      <c r="E62" s="12">
        <f t="shared" si="1"/>
        <v>1.9</v>
      </c>
    </row>
    <row r="63" spans="2:13">
      <c r="B63" s="9">
        <v>7</v>
      </c>
      <c r="C63" s="10" t="s">
        <v>60</v>
      </c>
      <c r="D63" s="11">
        <v>3.7600000000000001E-2</v>
      </c>
      <c r="E63" s="12">
        <f t="shared" si="1"/>
        <v>71.5</v>
      </c>
    </row>
    <row r="64" spans="2:13">
      <c r="B64" s="9">
        <v>8</v>
      </c>
      <c r="C64" s="10" t="s">
        <v>109</v>
      </c>
      <c r="D64" s="11">
        <f>(D43+D48+D55)*SUM(D57:D62)</f>
        <v>0.02</v>
      </c>
      <c r="E64" s="12">
        <f t="shared" si="1"/>
        <v>38.03</v>
      </c>
    </row>
    <row r="65" spans="2:11">
      <c r="B65" s="306" t="s">
        <v>61</v>
      </c>
      <c r="C65" s="306"/>
      <c r="D65" s="46">
        <f>SUM(D57:D64)</f>
        <v>0.15970000000000001</v>
      </c>
      <c r="E65" s="48">
        <f>SUM(E57:E64)</f>
        <v>303.68</v>
      </c>
      <c r="K65" s="4"/>
    </row>
    <row r="66" spans="2:11" ht="12.75" customHeight="1">
      <c r="B66" s="320" t="s">
        <v>63</v>
      </c>
      <c r="C66" s="321"/>
      <c r="D66" s="41">
        <f>D65+D55+D48+D43+D37</f>
        <v>0.72330000000000005</v>
      </c>
      <c r="E66" s="42">
        <f>E65+E55+E48+E43+E37</f>
        <v>1375.39</v>
      </c>
    </row>
    <row r="67" spans="2:11" ht="20.25" customHeight="1">
      <c r="B67" s="314" t="s">
        <v>62</v>
      </c>
      <c r="C67" s="315"/>
      <c r="D67" s="316"/>
      <c r="E67" s="182">
        <f>E65+E55+E48+E43+E37+E26+E20+E11</f>
        <v>4299.1499999999996</v>
      </c>
    </row>
  </sheetData>
  <mergeCells count="21">
    <mergeCell ref="B2:E2"/>
    <mergeCell ref="B3:E3"/>
    <mergeCell ref="B5:E5"/>
    <mergeCell ref="B11:D11"/>
    <mergeCell ref="B12:E12"/>
    <mergeCell ref="B20:D20"/>
    <mergeCell ref="B21:E21"/>
    <mergeCell ref="B26:D26"/>
    <mergeCell ref="B27:E27"/>
    <mergeCell ref="B28:C28"/>
    <mergeCell ref="B37:C37"/>
    <mergeCell ref="B38:E38"/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E1:AT110"/>
  <sheetViews>
    <sheetView showGridLines="0" zoomScale="55" zoomScaleNormal="55" workbookViewId="0">
      <selection activeCell="AP8" sqref="AP8"/>
    </sheetView>
  </sheetViews>
  <sheetFormatPr defaultRowHeight="20.25"/>
  <cols>
    <col min="1" max="6" width="9.140625" style="94"/>
    <col min="7" max="7" width="13.28515625" style="93" customWidth="1"/>
    <col min="8" max="9" width="8.140625" style="93" customWidth="1"/>
    <col min="10" max="10" width="9.7109375" style="93" customWidth="1"/>
    <col min="11" max="11" width="9.85546875" style="93" customWidth="1"/>
    <col min="12" max="15" width="8.140625" style="93" customWidth="1"/>
    <col min="16" max="16" width="8.7109375" style="93" bestFit="1" customWidth="1"/>
    <col min="17" max="18" width="9.7109375" style="93" bestFit="1" customWidth="1"/>
    <col min="19" max="29" width="8.140625" style="93" customWidth="1"/>
    <col min="30" max="30" width="9.7109375" style="93" bestFit="1" customWidth="1"/>
    <col min="31" max="33" width="8.140625" style="93" customWidth="1"/>
    <col min="34" max="34" width="9.7109375" style="93" bestFit="1" customWidth="1"/>
    <col min="35" max="35" width="8.140625" style="93" customWidth="1"/>
    <col min="36" max="36" width="10.42578125" style="93" customWidth="1"/>
    <col min="37" max="41" width="8.140625" style="93" customWidth="1"/>
    <col min="42" max="42" width="30.28515625" style="94" bestFit="1" customWidth="1"/>
    <col min="43" max="43" width="9.140625" style="94"/>
    <col min="44" max="44" width="12.5703125" style="94" bestFit="1" customWidth="1"/>
    <col min="45" max="48" width="9.140625" style="94"/>
    <col min="49" max="49" width="9.140625" style="94" customWidth="1"/>
    <col min="50" max="16384" width="9.140625" style="94"/>
  </cols>
  <sheetData>
    <row r="1" spans="7:41" ht="9.75" customHeight="1"/>
    <row r="2" spans="7:41" s="96" customFormat="1" ht="39.75" customHeight="1"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95"/>
      <c r="AL2" s="95"/>
      <c r="AM2" s="95"/>
      <c r="AN2" s="95"/>
      <c r="AO2" s="95"/>
    </row>
    <row r="3" spans="7:41" s="96" customFormat="1" ht="39.75" customHeight="1"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</row>
    <row r="4" spans="7:41" s="96" customFormat="1" ht="39.75" customHeight="1"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</row>
    <row r="5" spans="7:41" s="96" customFormat="1" ht="39.75" customHeight="1"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</row>
    <row r="6" spans="7:41" s="96" customFormat="1" ht="39.75" customHeight="1">
      <c r="G6" s="328" t="s">
        <v>188</v>
      </c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95"/>
      <c r="AL6" s="95"/>
      <c r="AM6" s="95"/>
      <c r="AN6" s="95"/>
      <c r="AO6" s="95"/>
    </row>
    <row r="7" spans="7:41" s="96" customFormat="1" ht="39.75" customHeight="1">
      <c r="G7" s="329" t="s">
        <v>189</v>
      </c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95"/>
      <c r="AL7" s="95"/>
      <c r="AM7" s="95"/>
      <c r="AN7" s="95"/>
      <c r="AO7" s="95"/>
    </row>
    <row r="8" spans="7:41" ht="12.75" customHeight="1">
      <c r="H8" s="97"/>
    </row>
    <row r="9" spans="7:41" ht="34.5" customHeight="1">
      <c r="G9" s="113"/>
      <c r="H9" s="114" t="s">
        <v>190</v>
      </c>
      <c r="I9" s="114" t="s">
        <v>191</v>
      </c>
      <c r="J9" s="114" t="s">
        <v>192</v>
      </c>
      <c r="K9" s="114" t="s">
        <v>193</v>
      </c>
      <c r="L9" s="115" t="s">
        <v>194</v>
      </c>
      <c r="M9" s="115" t="s">
        <v>195</v>
      </c>
      <c r="N9" s="114" t="s">
        <v>196</v>
      </c>
      <c r="O9" s="114" t="s">
        <v>190</v>
      </c>
      <c r="P9" s="114" t="s">
        <v>191</v>
      </c>
      <c r="Q9" s="114" t="s">
        <v>192</v>
      </c>
      <c r="R9" s="114" t="s">
        <v>193</v>
      </c>
      <c r="S9" s="115" t="s">
        <v>194</v>
      </c>
      <c r="T9" s="115" t="s">
        <v>195</v>
      </c>
      <c r="U9" s="114" t="s">
        <v>196</v>
      </c>
      <c r="V9" s="114" t="s">
        <v>190</v>
      </c>
      <c r="W9" s="114" t="s">
        <v>191</v>
      </c>
      <c r="X9" s="114" t="s">
        <v>192</v>
      </c>
      <c r="Y9" s="114" t="s">
        <v>193</v>
      </c>
      <c r="Z9" s="115" t="s">
        <v>194</v>
      </c>
      <c r="AA9" s="115" t="s">
        <v>195</v>
      </c>
      <c r="AB9" s="114" t="s">
        <v>196</v>
      </c>
      <c r="AC9" s="114" t="s">
        <v>190</v>
      </c>
      <c r="AD9" s="114" t="s">
        <v>191</v>
      </c>
      <c r="AE9" s="114" t="s">
        <v>192</v>
      </c>
      <c r="AF9" s="114" t="s">
        <v>193</v>
      </c>
      <c r="AG9" s="115" t="s">
        <v>194</v>
      </c>
      <c r="AH9" s="115" t="s">
        <v>195</v>
      </c>
      <c r="AI9" s="114" t="s">
        <v>196</v>
      </c>
      <c r="AJ9" s="116"/>
    </row>
    <row r="10" spans="7:41" ht="34.5" customHeight="1">
      <c r="G10" s="113"/>
      <c r="H10" s="127">
        <v>1</v>
      </c>
      <c r="I10" s="127">
        <v>1</v>
      </c>
      <c r="J10" s="127">
        <v>1</v>
      </c>
      <c r="K10" s="127">
        <v>1</v>
      </c>
      <c r="L10" s="127">
        <v>1</v>
      </c>
      <c r="M10" s="117" t="s">
        <v>197</v>
      </c>
      <c r="N10" s="117" t="s">
        <v>197</v>
      </c>
      <c r="O10" s="127">
        <v>1</v>
      </c>
      <c r="P10" s="127">
        <v>1</v>
      </c>
      <c r="Q10" s="127">
        <v>1</v>
      </c>
      <c r="R10" s="127">
        <v>1</v>
      </c>
      <c r="S10" s="127">
        <v>1</v>
      </c>
      <c r="T10" s="127">
        <v>1</v>
      </c>
      <c r="U10" s="117" t="s">
        <v>197</v>
      </c>
      <c r="V10" s="127">
        <v>1</v>
      </c>
      <c r="W10" s="127">
        <v>1</v>
      </c>
      <c r="X10" s="127">
        <v>1</v>
      </c>
      <c r="Y10" s="127">
        <v>1</v>
      </c>
      <c r="Z10" s="127">
        <v>1</v>
      </c>
      <c r="AA10" s="127">
        <v>1</v>
      </c>
      <c r="AB10" s="117" t="s">
        <v>197</v>
      </c>
      <c r="AC10" s="127">
        <v>1</v>
      </c>
      <c r="AD10" s="127">
        <v>1</v>
      </c>
      <c r="AE10" s="127">
        <v>1</v>
      </c>
      <c r="AF10" s="127">
        <v>1</v>
      </c>
      <c r="AG10" s="127">
        <v>1</v>
      </c>
      <c r="AH10" s="117" t="s">
        <v>197</v>
      </c>
      <c r="AI10" s="117" t="s">
        <v>197</v>
      </c>
      <c r="AJ10" s="116"/>
    </row>
    <row r="11" spans="7:41" ht="34.5" customHeight="1">
      <c r="G11" s="113"/>
      <c r="H11" s="118" t="s">
        <v>197</v>
      </c>
      <c r="I11" s="128">
        <v>2</v>
      </c>
      <c r="J11" s="128">
        <v>2</v>
      </c>
      <c r="K11" s="128">
        <v>2</v>
      </c>
      <c r="L11" s="128">
        <v>2</v>
      </c>
      <c r="M11" s="128">
        <v>2</v>
      </c>
      <c r="N11" s="128">
        <v>2</v>
      </c>
      <c r="O11" s="118" t="s">
        <v>197</v>
      </c>
      <c r="P11" s="128">
        <v>2</v>
      </c>
      <c r="Q11" s="128">
        <v>2</v>
      </c>
      <c r="R11" s="128">
        <v>2</v>
      </c>
      <c r="S11" s="128">
        <v>2</v>
      </c>
      <c r="T11" s="118" t="s">
        <v>197</v>
      </c>
      <c r="U11" s="128">
        <v>2</v>
      </c>
      <c r="V11" s="118" t="s">
        <v>197</v>
      </c>
      <c r="W11" s="128">
        <v>2</v>
      </c>
      <c r="X11" s="128">
        <v>2</v>
      </c>
      <c r="Y11" s="128">
        <v>2</v>
      </c>
      <c r="Z11" s="128">
        <v>2</v>
      </c>
      <c r="AA11" s="118" t="s">
        <v>197</v>
      </c>
      <c r="AB11" s="128">
        <v>2</v>
      </c>
      <c r="AC11" s="118" t="s">
        <v>197</v>
      </c>
      <c r="AD11" s="128">
        <v>2</v>
      </c>
      <c r="AE11" s="128">
        <v>2</v>
      </c>
      <c r="AF11" s="128">
        <v>2</v>
      </c>
      <c r="AG11" s="128">
        <v>2</v>
      </c>
      <c r="AH11" s="128">
        <v>2</v>
      </c>
      <c r="AI11" s="128">
        <v>2</v>
      </c>
      <c r="AJ11" s="116"/>
    </row>
    <row r="12" spans="7:41" ht="34.5" customHeight="1">
      <c r="G12" s="113"/>
      <c r="H12" s="130">
        <v>3</v>
      </c>
      <c r="I12" s="119" t="s">
        <v>197</v>
      </c>
      <c r="J12" s="130">
        <v>3</v>
      </c>
      <c r="K12" s="130">
        <v>3</v>
      </c>
      <c r="L12" s="130">
        <v>3</v>
      </c>
      <c r="M12" s="119" t="s">
        <v>197</v>
      </c>
      <c r="N12" s="130">
        <v>3</v>
      </c>
      <c r="O12" s="130">
        <v>3</v>
      </c>
      <c r="P12" s="119" t="s">
        <v>197</v>
      </c>
      <c r="Q12" s="130">
        <v>3</v>
      </c>
      <c r="R12" s="130">
        <v>3</v>
      </c>
      <c r="S12" s="130">
        <v>3</v>
      </c>
      <c r="T12" s="130">
        <v>3</v>
      </c>
      <c r="U12" s="130">
        <v>3</v>
      </c>
      <c r="V12" s="130">
        <v>3</v>
      </c>
      <c r="W12" s="119" t="s">
        <v>197</v>
      </c>
      <c r="X12" s="130">
        <v>3</v>
      </c>
      <c r="Y12" s="130">
        <v>3</v>
      </c>
      <c r="Z12" s="130">
        <v>3</v>
      </c>
      <c r="AA12" s="119" t="s">
        <v>197</v>
      </c>
      <c r="AB12" s="130">
        <v>3</v>
      </c>
      <c r="AC12" s="130">
        <v>3</v>
      </c>
      <c r="AD12" s="119" t="s">
        <v>197</v>
      </c>
      <c r="AE12" s="130">
        <v>3</v>
      </c>
      <c r="AF12" s="130">
        <v>3</v>
      </c>
      <c r="AG12" s="130">
        <v>3</v>
      </c>
      <c r="AH12" s="130">
        <v>3</v>
      </c>
      <c r="AI12" s="130">
        <v>3</v>
      </c>
      <c r="AJ12" s="116"/>
    </row>
    <row r="13" spans="7:41" ht="34.5" customHeight="1">
      <c r="G13" s="113"/>
      <c r="H13" s="129">
        <v>4</v>
      </c>
      <c r="I13" s="120">
        <v>4</v>
      </c>
      <c r="J13" s="120" t="s">
        <v>197</v>
      </c>
      <c r="K13" s="120">
        <v>4</v>
      </c>
      <c r="L13" s="120">
        <v>4</v>
      </c>
      <c r="M13" s="120">
        <v>4</v>
      </c>
      <c r="N13" s="120">
        <v>4</v>
      </c>
      <c r="O13" s="120">
        <v>4</v>
      </c>
      <c r="P13" s="120">
        <v>4</v>
      </c>
      <c r="Q13" s="120" t="s">
        <v>197</v>
      </c>
      <c r="R13" s="120">
        <v>4</v>
      </c>
      <c r="S13" s="120">
        <v>4</v>
      </c>
      <c r="T13" s="120" t="s">
        <v>197</v>
      </c>
      <c r="U13" s="120">
        <v>4</v>
      </c>
      <c r="V13" s="120">
        <v>4</v>
      </c>
      <c r="W13" s="120">
        <v>4</v>
      </c>
      <c r="X13" s="120" t="s">
        <v>197</v>
      </c>
      <c r="Y13" s="120">
        <v>4</v>
      </c>
      <c r="Z13" s="120">
        <v>4</v>
      </c>
      <c r="AA13" s="120">
        <v>4</v>
      </c>
      <c r="AB13" s="120">
        <v>4</v>
      </c>
      <c r="AC13" s="120">
        <v>4</v>
      </c>
      <c r="AD13" s="120">
        <v>4</v>
      </c>
      <c r="AE13" s="120" t="s">
        <v>197</v>
      </c>
      <c r="AF13" s="120">
        <v>4</v>
      </c>
      <c r="AG13" s="120">
        <v>4</v>
      </c>
      <c r="AH13" s="120" t="s">
        <v>197</v>
      </c>
      <c r="AI13" s="120">
        <v>4</v>
      </c>
      <c r="AJ13" s="121"/>
      <c r="AK13" s="94"/>
      <c r="AL13" s="94"/>
      <c r="AM13" s="94"/>
      <c r="AN13" s="94"/>
      <c r="AO13" s="94"/>
    </row>
    <row r="14" spans="7:41" ht="34.5" customHeight="1">
      <c r="G14" s="122" t="s">
        <v>198</v>
      </c>
      <c r="H14" s="122">
        <f>+AI44+1</f>
        <v>29</v>
      </c>
      <c r="I14" s="123">
        <v>30</v>
      </c>
      <c r="J14" s="123">
        <v>31</v>
      </c>
      <c r="K14" s="124">
        <v>1</v>
      </c>
      <c r="L14" s="124">
        <f t="shared" ref="L14:AI14" si="0">+K14+1</f>
        <v>2</v>
      </c>
      <c r="M14" s="124">
        <f t="shared" si="0"/>
        <v>3</v>
      </c>
      <c r="N14" s="124">
        <f t="shared" si="0"/>
        <v>4</v>
      </c>
      <c r="O14" s="124">
        <f t="shared" si="0"/>
        <v>5</v>
      </c>
      <c r="P14" s="124">
        <f t="shared" si="0"/>
        <v>6</v>
      </c>
      <c r="Q14" s="124">
        <f t="shared" si="0"/>
        <v>7</v>
      </c>
      <c r="R14" s="124">
        <f t="shared" si="0"/>
        <v>8</v>
      </c>
      <c r="S14" s="124">
        <f t="shared" si="0"/>
        <v>9</v>
      </c>
      <c r="T14" s="124">
        <f t="shared" si="0"/>
        <v>10</v>
      </c>
      <c r="U14" s="124">
        <f t="shared" si="0"/>
        <v>11</v>
      </c>
      <c r="V14" s="124">
        <f t="shared" si="0"/>
        <v>12</v>
      </c>
      <c r="W14" s="124">
        <f t="shared" si="0"/>
        <v>13</v>
      </c>
      <c r="X14" s="124">
        <f t="shared" si="0"/>
        <v>14</v>
      </c>
      <c r="Y14" s="124">
        <f t="shared" si="0"/>
        <v>15</v>
      </c>
      <c r="Z14" s="124">
        <f t="shared" si="0"/>
        <v>16</v>
      </c>
      <c r="AA14" s="124">
        <f t="shared" si="0"/>
        <v>17</v>
      </c>
      <c r="AB14" s="124">
        <f t="shared" si="0"/>
        <v>18</v>
      </c>
      <c r="AC14" s="124">
        <f t="shared" si="0"/>
        <v>19</v>
      </c>
      <c r="AD14" s="124">
        <f t="shared" si="0"/>
        <v>20</v>
      </c>
      <c r="AE14" s="124">
        <f t="shared" si="0"/>
        <v>21</v>
      </c>
      <c r="AF14" s="124">
        <f t="shared" si="0"/>
        <v>22</v>
      </c>
      <c r="AG14" s="124">
        <f t="shared" si="0"/>
        <v>23</v>
      </c>
      <c r="AH14" s="124">
        <f t="shared" si="0"/>
        <v>24</v>
      </c>
      <c r="AI14" s="124">
        <f t="shared" si="0"/>
        <v>25</v>
      </c>
      <c r="AJ14" s="125" t="s">
        <v>199</v>
      </c>
    </row>
    <row r="15" spans="7:41" ht="34.5" customHeight="1">
      <c r="G15" s="125" t="s">
        <v>199</v>
      </c>
      <c r="H15" s="124">
        <f t="shared" ref="H15:H27" si="1">AI14+1</f>
        <v>26</v>
      </c>
      <c r="I15" s="124">
        <f t="shared" ref="I15:I25" si="2">H15+1</f>
        <v>27</v>
      </c>
      <c r="J15" s="124">
        <f t="shared" ref="J15:AI27" si="3">I15+1</f>
        <v>28</v>
      </c>
      <c r="K15" s="124">
        <f t="shared" si="3"/>
        <v>29</v>
      </c>
      <c r="L15" s="124">
        <f t="shared" si="3"/>
        <v>30</v>
      </c>
      <c r="M15" s="124">
        <f t="shared" si="3"/>
        <v>31</v>
      </c>
      <c r="N15" s="126">
        <v>1</v>
      </c>
      <c r="O15" s="126">
        <f t="shared" si="3"/>
        <v>2</v>
      </c>
      <c r="P15" s="126">
        <f t="shared" si="3"/>
        <v>3</v>
      </c>
      <c r="Q15" s="126">
        <f t="shared" si="3"/>
        <v>4</v>
      </c>
      <c r="R15" s="126">
        <f t="shared" si="3"/>
        <v>5</v>
      </c>
      <c r="S15" s="126">
        <f t="shared" si="3"/>
        <v>6</v>
      </c>
      <c r="T15" s="126">
        <f t="shared" si="3"/>
        <v>7</v>
      </c>
      <c r="U15" s="126">
        <f t="shared" si="3"/>
        <v>8</v>
      </c>
      <c r="V15" s="126">
        <f t="shared" si="3"/>
        <v>9</v>
      </c>
      <c r="W15" s="126">
        <f t="shared" si="3"/>
        <v>10</v>
      </c>
      <c r="X15" s="126">
        <f t="shared" si="3"/>
        <v>11</v>
      </c>
      <c r="Y15" s="126">
        <f t="shared" si="3"/>
        <v>12</v>
      </c>
      <c r="Z15" s="126">
        <f t="shared" si="3"/>
        <v>13</v>
      </c>
      <c r="AA15" s="126">
        <f t="shared" si="3"/>
        <v>14</v>
      </c>
      <c r="AB15" s="126">
        <f t="shared" si="3"/>
        <v>15</v>
      </c>
      <c r="AC15" s="126">
        <f t="shared" si="3"/>
        <v>16</v>
      </c>
      <c r="AD15" s="126">
        <f t="shared" si="3"/>
        <v>17</v>
      </c>
      <c r="AE15" s="126">
        <f t="shared" si="3"/>
        <v>18</v>
      </c>
      <c r="AF15" s="126">
        <f t="shared" si="3"/>
        <v>19</v>
      </c>
      <c r="AG15" s="126">
        <f t="shared" si="3"/>
        <v>20</v>
      </c>
      <c r="AH15" s="126">
        <f t="shared" si="3"/>
        <v>21</v>
      </c>
      <c r="AI15" s="126">
        <f t="shared" si="3"/>
        <v>22</v>
      </c>
      <c r="AJ15" s="122" t="s">
        <v>200</v>
      </c>
    </row>
    <row r="16" spans="7:41" ht="34.5" customHeight="1">
      <c r="G16" s="122" t="s">
        <v>200</v>
      </c>
      <c r="H16" s="126">
        <f t="shared" si="1"/>
        <v>23</v>
      </c>
      <c r="I16" s="126">
        <f t="shared" si="2"/>
        <v>24</v>
      </c>
      <c r="J16" s="126">
        <f t="shared" si="3"/>
        <v>25</v>
      </c>
      <c r="K16" s="126">
        <f t="shared" si="3"/>
        <v>26</v>
      </c>
      <c r="L16" s="126">
        <f t="shared" si="3"/>
        <v>27</v>
      </c>
      <c r="M16" s="126">
        <f t="shared" si="3"/>
        <v>28</v>
      </c>
      <c r="N16" s="124">
        <v>1</v>
      </c>
      <c r="O16" s="124">
        <f t="shared" si="3"/>
        <v>2</v>
      </c>
      <c r="P16" s="124">
        <f t="shared" si="3"/>
        <v>3</v>
      </c>
      <c r="Q16" s="124">
        <f t="shared" si="3"/>
        <v>4</v>
      </c>
      <c r="R16" s="124">
        <f t="shared" si="3"/>
        <v>5</v>
      </c>
      <c r="S16" s="124">
        <f t="shared" si="3"/>
        <v>6</v>
      </c>
      <c r="T16" s="124">
        <f t="shared" si="3"/>
        <v>7</v>
      </c>
      <c r="U16" s="124">
        <f t="shared" si="3"/>
        <v>8</v>
      </c>
      <c r="V16" s="124">
        <f t="shared" si="3"/>
        <v>9</v>
      </c>
      <c r="W16" s="124">
        <f t="shared" si="3"/>
        <v>10</v>
      </c>
      <c r="X16" s="124">
        <f t="shared" si="3"/>
        <v>11</v>
      </c>
      <c r="Y16" s="124">
        <f t="shared" si="3"/>
        <v>12</v>
      </c>
      <c r="Z16" s="124">
        <f t="shared" si="3"/>
        <v>13</v>
      </c>
      <c r="AA16" s="124">
        <f t="shared" si="3"/>
        <v>14</v>
      </c>
      <c r="AB16" s="124">
        <f t="shared" si="3"/>
        <v>15</v>
      </c>
      <c r="AC16" s="124">
        <f t="shared" si="3"/>
        <v>16</v>
      </c>
      <c r="AD16" s="124">
        <f t="shared" si="3"/>
        <v>17</v>
      </c>
      <c r="AE16" s="124">
        <f t="shared" si="3"/>
        <v>18</v>
      </c>
      <c r="AF16" s="124">
        <f t="shared" si="3"/>
        <v>19</v>
      </c>
      <c r="AG16" s="124">
        <f t="shared" si="3"/>
        <v>20</v>
      </c>
      <c r="AH16" s="124">
        <f t="shared" si="3"/>
        <v>21</v>
      </c>
      <c r="AI16" s="124">
        <f t="shared" si="3"/>
        <v>22</v>
      </c>
      <c r="AJ16" s="124" t="s">
        <v>201</v>
      </c>
    </row>
    <row r="17" spans="7:36" ht="34.5" customHeight="1">
      <c r="G17" s="124" t="s">
        <v>201</v>
      </c>
      <c r="H17" s="124">
        <f t="shared" si="1"/>
        <v>23</v>
      </c>
      <c r="I17" s="124">
        <f t="shared" si="2"/>
        <v>24</v>
      </c>
      <c r="J17" s="124">
        <f t="shared" si="3"/>
        <v>25</v>
      </c>
      <c r="K17" s="124">
        <f t="shared" si="3"/>
        <v>26</v>
      </c>
      <c r="L17" s="124">
        <f t="shared" si="3"/>
        <v>27</v>
      </c>
      <c r="M17" s="124">
        <f t="shared" si="3"/>
        <v>28</v>
      </c>
      <c r="N17" s="124">
        <f t="shared" ref="N17:N27" si="4">M17+1</f>
        <v>29</v>
      </c>
      <c r="O17" s="124">
        <f t="shared" si="3"/>
        <v>30</v>
      </c>
      <c r="P17" s="124">
        <f t="shared" si="3"/>
        <v>31</v>
      </c>
      <c r="Q17" s="126">
        <v>1</v>
      </c>
      <c r="R17" s="126">
        <f t="shared" si="3"/>
        <v>2</v>
      </c>
      <c r="S17" s="126">
        <f t="shared" si="3"/>
        <v>3</v>
      </c>
      <c r="T17" s="126">
        <f t="shared" si="3"/>
        <v>4</v>
      </c>
      <c r="U17" s="126">
        <f t="shared" si="3"/>
        <v>5</v>
      </c>
      <c r="V17" s="126">
        <f t="shared" si="3"/>
        <v>6</v>
      </c>
      <c r="W17" s="126">
        <f t="shared" si="3"/>
        <v>7</v>
      </c>
      <c r="X17" s="126">
        <f t="shared" si="3"/>
        <v>8</v>
      </c>
      <c r="Y17" s="126">
        <f t="shared" si="3"/>
        <v>9</v>
      </c>
      <c r="Z17" s="126">
        <f t="shared" si="3"/>
        <v>10</v>
      </c>
      <c r="AA17" s="126">
        <f t="shared" si="3"/>
        <v>11</v>
      </c>
      <c r="AB17" s="126">
        <f t="shared" si="3"/>
        <v>12</v>
      </c>
      <c r="AC17" s="126">
        <f t="shared" si="3"/>
        <v>13</v>
      </c>
      <c r="AD17" s="126">
        <f t="shared" si="3"/>
        <v>14</v>
      </c>
      <c r="AE17" s="126">
        <f t="shared" si="3"/>
        <v>15</v>
      </c>
      <c r="AF17" s="126">
        <f t="shared" si="3"/>
        <v>16</v>
      </c>
      <c r="AG17" s="126">
        <f t="shared" si="3"/>
        <v>17</v>
      </c>
      <c r="AH17" s="126">
        <f t="shared" si="3"/>
        <v>18</v>
      </c>
      <c r="AI17" s="126">
        <f t="shared" si="3"/>
        <v>19</v>
      </c>
      <c r="AJ17" s="122" t="s">
        <v>202</v>
      </c>
    </row>
    <row r="18" spans="7:36" ht="34.5" customHeight="1">
      <c r="G18" s="122" t="s">
        <v>202</v>
      </c>
      <c r="H18" s="126">
        <f t="shared" si="1"/>
        <v>20</v>
      </c>
      <c r="I18" s="126">
        <f t="shared" si="2"/>
        <v>21</v>
      </c>
      <c r="J18" s="126">
        <f t="shared" si="3"/>
        <v>22</v>
      </c>
      <c r="K18" s="126">
        <f t="shared" si="3"/>
        <v>23</v>
      </c>
      <c r="L18" s="126">
        <f t="shared" si="3"/>
        <v>24</v>
      </c>
      <c r="M18" s="126">
        <f t="shared" si="3"/>
        <v>25</v>
      </c>
      <c r="N18" s="126">
        <f t="shared" si="4"/>
        <v>26</v>
      </c>
      <c r="O18" s="126">
        <f t="shared" si="3"/>
        <v>27</v>
      </c>
      <c r="P18" s="126">
        <f t="shared" si="3"/>
        <v>28</v>
      </c>
      <c r="Q18" s="126">
        <f t="shared" ref="Q18:Q27" si="5">P18+1</f>
        <v>29</v>
      </c>
      <c r="R18" s="126">
        <f t="shared" si="3"/>
        <v>30</v>
      </c>
      <c r="S18" s="124">
        <v>1</v>
      </c>
      <c r="T18" s="124">
        <f t="shared" si="3"/>
        <v>2</v>
      </c>
      <c r="U18" s="124">
        <f t="shared" si="3"/>
        <v>3</v>
      </c>
      <c r="V18" s="124">
        <f t="shared" si="3"/>
        <v>4</v>
      </c>
      <c r="W18" s="124">
        <f t="shared" si="3"/>
        <v>5</v>
      </c>
      <c r="X18" s="124">
        <f t="shared" si="3"/>
        <v>6</v>
      </c>
      <c r="Y18" s="124">
        <f t="shared" si="3"/>
        <v>7</v>
      </c>
      <c r="Z18" s="124">
        <f t="shared" si="3"/>
        <v>8</v>
      </c>
      <c r="AA18" s="124">
        <f t="shared" si="3"/>
        <v>9</v>
      </c>
      <c r="AB18" s="124">
        <f t="shared" si="3"/>
        <v>10</v>
      </c>
      <c r="AC18" s="124">
        <f t="shared" si="3"/>
        <v>11</v>
      </c>
      <c r="AD18" s="124">
        <f t="shared" si="3"/>
        <v>12</v>
      </c>
      <c r="AE18" s="124">
        <f t="shared" si="3"/>
        <v>13</v>
      </c>
      <c r="AF18" s="124">
        <f t="shared" si="3"/>
        <v>14</v>
      </c>
      <c r="AG18" s="124">
        <f t="shared" si="3"/>
        <v>15</v>
      </c>
      <c r="AH18" s="124">
        <f t="shared" si="3"/>
        <v>16</v>
      </c>
      <c r="AI18" s="124">
        <f t="shared" si="3"/>
        <v>17</v>
      </c>
      <c r="AJ18" s="124" t="s">
        <v>203</v>
      </c>
    </row>
    <row r="19" spans="7:36" ht="34.5" customHeight="1">
      <c r="G19" s="124" t="s">
        <v>203</v>
      </c>
      <c r="H19" s="124">
        <f t="shared" si="1"/>
        <v>18</v>
      </c>
      <c r="I19" s="124">
        <f t="shared" si="2"/>
        <v>19</v>
      </c>
      <c r="J19" s="124">
        <f t="shared" si="3"/>
        <v>20</v>
      </c>
      <c r="K19" s="124">
        <f t="shared" si="3"/>
        <v>21</v>
      </c>
      <c r="L19" s="124">
        <f t="shared" si="3"/>
        <v>22</v>
      </c>
      <c r="M19" s="124">
        <f t="shared" si="3"/>
        <v>23</v>
      </c>
      <c r="N19" s="124">
        <f t="shared" si="4"/>
        <v>24</v>
      </c>
      <c r="O19" s="124">
        <f t="shared" si="3"/>
        <v>25</v>
      </c>
      <c r="P19" s="124">
        <f t="shared" si="3"/>
        <v>26</v>
      </c>
      <c r="Q19" s="124">
        <f t="shared" si="5"/>
        <v>27</v>
      </c>
      <c r="R19" s="124">
        <f t="shared" si="3"/>
        <v>28</v>
      </c>
      <c r="S19" s="124">
        <f t="shared" ref="S19:S27" si="6">R19+1</f>
        <v>29</v>
      </c>
      <c r="T19" s="124">
        <f t="shared" si="3"/>
        <v>30</v>
      </c>
      <c r="U19" s="124">
        <f t="shared" si="3"/>
        <v>31</v>
      </c>
      <c r="V19" s="126">
        <v>1</v>
      </c>
      <c r="W19" s="126">
        <f t="shared" si="3"/>
        <v>2</v>
      </c>
      <c r="X19" s="126">
        <f t="shared" si="3"/>
        <v>3</v>
      </c>
      <c r="Y19" s="126">
        <f t="shared" si="3"/>
        <v>4</v>
      </c>
      <c r="Z19" s="126">
        <f t="shared" si="3"/>
        <v>5</v>
      </c>
      <c r="AA19" s="126">
        <f t="shared" si="3"/>
        <v>6</v>
      </c>
      <c r="AB19" s="126">
        <f t="shared" si="3"/>
        <v>7</v>
      </c>
      <c r="AC19" s="126">
        <f t="shared" si="3"/>
        <v>8</v>
      </c>
      <c r="AD19" s="126">
        <f t="shared" si="3"/>
        <v>9</v>
      </c>
      <c r="AE19" s="126">
        <f t="shared" si="3"/>
        <v>10</v>
      </c>
      <c r="AF19" s="126">
        <f t="shared" si="3"/>
        <v>11</v>
      </c>
      <c r="AG19" s="126">
        <f t="shared" si="3"/>
        <v>12</v>
      </c>
      <c r="AH19" s="126">
        <f t="shared" si="3"/>
        <v>13</v>
      </c>
      <c r="AI19" s="126">
        <f t="shared" si="3"/>
        <v>14</v>
      </c>
      <c r="AJ19" s="122" t="s">
        <v>204</v>
      </c>
    </row>
    <row r="20" spans="7:36" ht="34.5" customHeight="1">
      <c r="G20" s="122" t="s">
        <v>204</v>
      </c>
      <c r="H20" s="126">
        <f t="shared" si="1"/>
        <v>15</v>
      </c>
      <c r="I20" s="126">
        <f t="shared" si="2"/>
        <v>16</v>
      </c>
      <c r="J20" s="126">
        <f t="shared" si="3"/>
        <v>17</v>
      </c>
      <c r="K20" s="126">
        <f t="shared" si="3"/>
        <v>18</v>
      </c>
      <c r="L20" s="126">
        <f t="shared" si="3"/>
        <v>19</v>
      </c>
      <c r="M20" s="126">
        <f t="shared" si="3"/>
        <v>20</v>
      </c>
      <c r="N20" s="126">
        <f t="shared" si="4"/>
        <v>21</v>
      </c>
      <c r="O20" s="126">
        <f t="shared" si="3"/>
        <v>22</v>
      </c>
      <c r="P20" s="126">
        <f t="shared" si="3"/>
        <v>23</v>
      </c>
      <c r="Q20" s="126">
        <f t="shared" si="5"/>
        <v>24</v>
      </c>
      <c r="R20" s="126">
        <f t="shared" si="3"/>
        <v>25</v>
      </c>
      <c r="S20" s="126">
        <f t="shared" si="6"/>
        <v>26</v>
      </c>
      <c r="T20" s="126">
        <f t="shared" si="3"/>
        <v>27</v>
      </c>
      <c r="U20" s="126">
        <f t="shared" si="3"/>
        <v>28</v>
      </c>
      <c r="V20" s="126">
        <f t="shared" ref="V20:V27" si="7">U20+1</f>
        <v>29</v>
      </c>
      <c r="W20" s="126">
        <f t="shared" si="3"/>
        <v>30</v>
      </c>
      <c r="X20" s="124">
        <v>1</v>
      </c>
      <c r="Y20" s="124">
        <f t="shared" si="3"/>
        <v>2</v>
      </c>
      <c r="Z20" s="124">
        <f t="shared" si="3"/>
        <v>3</v>
      </c>
      <c r="AA20" s="124">
        <f t="shared" si="3"/>
        <v>4</v>
      </c>
      <c r="AB20" s="124">
        <f t="shared" si="3"/>
        <v>5</v>
      </c>
      <c r="AC20" s="124">
        <f t="shared" si="3"/>
        <v>6</v>
      </c>
      <c r="AD20" s="124">
        <f t="shared" si="3"/>
        <v>7</v>
      </c>
      <c r="AE20" s="124">
        <f t="shared" si="3"/>
        <v>8</v>
      </c>
      <c r="AF20" s="124">
        <f t="shared" si="3"/>
        <v>9</v>
      </c>
      <c r="AG20" s="124">
        <f t="shared" si="3"/>
        <v>10</v>
      </c>
      <c r="AH20" s="124">
        <f t="shared" si="3"/>
        <v>11</v>
      </c>
      <c r="AI20" s="124">
        <f t="shared" si="3"/>
        <v>12</v>
      </c>
      <c r="AJ20" s="124" t="s">
        <v>205</v>
      </c>
    </row>
    <row r="21" spans="7:36" ht="34.5" customHeight="1">
      <c r="G21" s="124" t="s">
        <v>205</v>
      </c>
      <c r="H21" s="124">
        <f t="shared" si="1"/>
        <v>13</v>
      </c>
      <c r="I21" s="124">
        <f t="shared" si="2"/>
        <v>14</v>
      </c>
      <c r="J21" s="124">
        <f t="shared" si="3"/>
        <v>15</v>
      </c>
      <c r="K21" s="124">
        <f t="shared" si="3"/>
        <v>16</v>
      </c>
      <c r="L21" s="124">
        <f t="shared" si="3"/>
        <v>17</v>
      </c>
      <c r="M21" s="124">
        <f t="shared" si="3"/>
        <v>18</v>
      </c>
      <c r="N21" s="124">
        <f t="shared" si="4"/>
        <v>19</v>
      </c>
      <c r="O21" s="124">
        <f t="shared" si="3"/>
        <v>20</v>
      </c>
      <c r="P21" s="124">
        <f t="shared" si="3"/>
        <v>21</v>
      </c>
      <c r="Q21" s="124">
        <f t="shared" si="5"/>
        <v>22</v>
      </c>
      <c r="R21" s="124">
        <f t="shared" si="3"/>
        <v>23</v>
      </c>
      <c r="S21" s="124">
        <f t="shared" si="6"/>
        <v>24</v>
      </c>
      <c r="T21" s="124">
        <f t="shared" si="3"/>
        <v>25</v>
      </c>
      <c r="U21" s="124">
        <f t="shared" si="3"/>
        <v>26</v>
      </c>
      <c r="V21" s="124">
        <f t="shared" si="7"/>
        <v>27</v>
      </c>
      <c r="W21" s="124">
        <f t="shared" si="3"/>
        <v>28</v>
      </c>
      <c r="X21" s="124">
        <f t="shared" ref="X21:X27" si="8">W21+1</f>
        <v>29</v>
      </c>
      <c r="Y21" s="124">
        <f t="shared" si="3"/>
        <v>30</v>
      </c>
      <c r="Z21" s="124">
        <f t="shared" si="3"/>
        <v>31</v>
      </c>
      <c r="AA21" s="126">
        <v>1</v>
      </c>
      <c r="AB21" s="126">
        <f t="shared" si="3"/>
        <v>2</v>
      </c>
      <c r="AC21" s="126">
        <f t="shared" si="3"/>
        <v>3</v>
      </c>
      <c r="AD21" s="126">
        <f t="shared" si="3"/>
        <v>4</v>
      </c>
      <c r="AE21" s="126">
        <f t="shared" si="3"/>
        <v>5</v>
      </c>
      <c r="AF21" s="126">
        <f t="shared" si="3"/>
        <v>6</v>
      </c>
      <c r="AG21" s="126">
        <f t="shared" si="3"/>
        <v>7</v>
      </c>
      <c r="AH21" s="126">
        <f t="shared" si="3"/>
        <v>8</v>
      </c>
      <c r="AI21" s="126">
        <f t="shared" si="3"/>
        <v>9</v>
      </c>
      <c r="AJ21" s="122" t="s">
        <v>206</v>
      </c>
    </row>
    <row r="22" spans="7:36" ht="34.5" customHeight="1">
      <c r="G22" s="122" t="s">
        <v>206</v>
      </c>
      <c r="H22" s="126">
        <f t="shared" si="1"/>
        <v>10</v>
      </c>
      <c r="I22" s="126">
        <f t="shared" si="2"/>
        <v>11</v>
      </c>
      <c r="J22" s="126">
        <f t="shared" si="3"/>
        <v>12</v>
      </c>
      <c r="K22" s="126">
        <f t="shared" si="3"/>
        <v>13</v>
      </c>
      <c r="L22" s="126">
        <f t="shared" si="3"/>
        <v>14</v>
      </c>
      <c r="M22" s="126">
        <f t="shared" si="3"/>
        <v>15</v>
      </c>
      <c r="N22" s="126">
        <f t="shared" si="4"/>
        <v>16</v>
      </c>
      <c r="O22" s="126">
        <f t="shared" si="3"/>
        <v>17</v>
      </c>
      <c r="P22" s="126">
        <f t="shared" si="3"/>
        <v>18</v>
      </c>
      <c r="Q22" s="126">
        <f t="shared" si="5"/>
        <v>19</v>
      </c>
      <c r="R22" s="126">
        <f t="shared" si="3"/>
        <v>20</v>
      </c>
      <c r="S22" s="126">
        <f t="shared" si="6"/>
        <v>21</v>
      </c>
      <c r="T22" s="126">
        <f t="shared" si="3"/>
        <v>22</v>
      </c>
      <c r="U22" s="126">
        <f t="shared" si="3"/>
        <v>23</v>
      </c>
      <c r="V22" s="126">
        <f t="shared" si="7"/>
        <v>24</v>
      </c>
      <c r="W22" s="126">
        <f t="shared" si="3"/>
        <v>25</v>
      </c>
      <c r="X22" s="126">
        <f t="shared" si="8"/>
        <v>26</v>
      </c>
      <c r="Y22" s="126">
        <f t="shared" si="3"/>
        <v>27</v>
      </c>
      <c r="Z22" s="126">
        <f t="shared" si="3"/>
        <v>28</v>
      </c>
      <c r="AA22" s="126">
        <f t="shared" ref="AA22:AA27" si="9">Z22+1</f>
        <v>29</v>
      </c>
      <c r="AB22" s="126">
        <f t="shared" si="3"/>
        <v>30</v>
      </c>
      <c r="AC22" s="126">
        <f t="shared" si="3"/>
        <v>31</v>
      </c>
      <c r="AD22" s="124">
        <v>1</v>
      </c>
      <c r="AE22" s="124">
        <f t="shared" si="3"/>
        <v>2</v>
      </c>
      <c r="AF22" s="124">
        <f t="shared" si="3"/>
        <v>3</v>
      </c>
      <c r="AG22" s="124">
        <f t="shared" si="3"/>
        <v>4</v>
      </c>
      <c r="AH22" s="124">
        <f t="shared" si="3"/>
        <v>5</v>
      </c>
      <c r="AI22" s="124">
        <f t="shared" si="3"/>
        <v>6</v>
      </c>
      <c r="AJ22" s="125" t="s">
        <v>207</v>
      </c>
    </row>
    <row r="23" spans="7:36" ht="34.5" customHeight="1">
      <c r="G23" s="125" t="s">
        <v>207</v>
      </c>
      <c r="H23" s="124">
        <f t="shared" si="1"/>
        <v>7</v>
      </c>
      <c r="I23" s="124">
        <f t="shared" si="2"/>
        <v>8</v>
      </c>
      <c r="J23" s="124">
        <f t="shared" si="3"/>
        <v>9</v>
      </c>
      <c r="K23" s="124">
        <f t="shared" si="3"/>
        <v>10</v>
      </c>
      <c r="L23" s="124">
        <f t="shared" si="3"/>
        <v>11</v>
      </c>
      <c r="M23" s="124">
        <f t="shared" si="3"/>
        <v>12</v>
      </c>
      <c r="N23" s="124">
        <f t="shared" si="4"/>
        <v>13</v>
      </c>
      <c r="O23" s="124">
        <f t="shared" si="3"/>
        <v>14</v>
      </c>
      <c r="P23" s="124">
        <f t="shared" si="3"/>
        <v>15</v>
      </c>
      <c r="Q23" s="124">
        <f t="shared" si="5"/>
        <v>16</v>
      </c>
      <c r="R23" s="124">
        <f t="shared" si="3"/>
        <v>17</v>
      </c>
      <c r="S23" s="124">
        <f t="shared" si="6"/>
        <v>18</v>
      </c>
      <c r="T23" s="124">
        <f t="shared" si="3"/>
        <v>19</v>
      </c>
      <c r="U23" s="124">
        <f t="shared" si="3"/>
        <v>20</v>
      </c>
      <c r="V23" s="124">
        <f t="shared" si="7"/>
        <v>21</v>
      </c>
      <c r="W23" s="124">
        <f t="shared" si="3"/>
        <v>22</v>
      </c>
      <c r="X23" s="124">
        <f t="shared" si="8"/>
        <v>23</v>
      </c>
      <c r="Y23" s="124">
        <f t="shared" si="3"/>
        <v>24</v>
      </c>
      <c r="Z23" s="124">
        <f t="shared" si="3"/>
        <v>25</v>
      </c>
      <c r="AA23" s="124">
        <f t="shared" si="9"/>
        <v>26</v>
      </c>
      <c r="AB23" s="124">
        <f t="shared" si="3"/>
        <v>27</v>
      </c>
      <c r="AC23" s="124">
        <f t="shared" si="3"/>
        <v>28</v>
      </c>
      <c r="AD23" s="124">
        <f>AC23+1</f>
        <v>29</v>
      </c>
      <c r="AE23" s="124">
        <f t="shared" si="3"/>
        <v>30</v>
      </c>
      <c r="AF23" s="126">
        <v>1</v>
      </c>
      <c r="AG23" s="126">
        <f t="shared" si="3"/>
        <v>2</v>
      </c>
      <c r="AH23" s="126">
        <f t="shared" si="3"/>
        <v>3</v>
      </c>
      <c r="AI23" s="126">
        <f t="shared" si="3"/>
        <v>4</v>
      </c>
      <c r="AJ23" s="122" t="s">
        <v>208</v>
      </c>
    </row>
    <row r="24" spans="7:36" ht="34.5" customHeight="1">
      <c r="G24" s="122" t="s">
        <v>208</v>
      </c>
      <c r="H24" s="126">
        <f t="shared" si="1"/>
        <v>5</v>
      </c>
      <c r="I24" s="126">
        <f t="shared" si="2"/>
        <v>6</v>
      </c>
      <c r="J24" s="126">
        <f t="shared" si="3"/>
        <v>7</v>
      </c>
      <c r="K24" s="126">
        <f t="shared" si="3"/>
        <v>8</v>
      </c>
      <c r="L24" s="126">
        <f t="shared" si="3"/>
        <v>9</v>
      </c>
      <c r="M24" s="126">
        <f t="shared" si="3"/>
        <v>10</v>
      </c>
      <c r="N24" s="126">
        <f t="shared" si="4"/>
        <v>11</v>
      </c>
      <c r="O24" s="126">
        <f t="shared" si="3"/>
        <v>12</v>
      </c>
      <c r="P24" s="126">
        <f t="shared" si="3"/>
        <v>13</v>
      </c>
      <c r="Q24" s="126">
        <f t="shared" si="5"/>
        <v>14</v>
      </c>
      <c r="R24" s="126">
        <f t="shared" si="3"/>
        <v>15</v>
      </c>
      <c r="S24" s="126">
        <f t="shared" si="6"/>
        <v>16</v>
      </c>
      <c r="T24" s="126">
        <f t="shared" si="3"/>
        <v>17</v>
      </c>
      <c r="U24" s="126">
        <f t="shared" si="3"/>
        <v>18</v>
      </c>
      <c r="V24" s="126">
        <f t="shared" si="7"/>
        <v>19</v>
      </c>
      <c r="W24" s="126">
        <f t="shared" si="3"/>
        <v>20</v>
      </c>
      <c r="X24" s="126">
        <f t="shared" si="8"/>
        <v>21</v>
      </c>
      <c r="Y24" s="126">
        <f t="shared" si="3"/>
        <v>22</v>
      </c>
      <c r="Z24" s="126">
        <f t="shared" si="3"/>
        <v>23</v>
      </c>
      <c r="AA24" s="126">
        <f t="shared" si="9"/>
        <v>24</v>
      </c>
      <c r="AB24" s="126">
        <f t="shared" si="3"/>
        <v>25</v>
      </c>
      <c r="AC24" s="126">
        <f t="shared" si="3"/>
        <v>26</v>
      </c>
      <c r="AD24" s="126">
        <f>AC24+1</f>
        <v>27</v>
      </c>
      <c r="AE24" s="126">
        <f t="shared" si="3"/>
        <v>28</v>
      </c>
      <c r="AF24" s="126">
        <f>AE24+1</f>
        <v>29</v>
      </c>
      <c r="AG24" s="126">
        <f t="shared" si="3"/>
        <v>30</v>
      </c>
      <c r="AH24" s="126">
        <f t="shared" si="3"/>
        <v>31</v>
      </c>
      <c r="AI24" s="124">
        <v>1</v>
      </c>
      <c r="AJ24" s="125" t="s">
        <v>209</v>
      </c>
    </row>
    <row r="25" spans="7:36" ht="34.5" customHeight="1">
      <c r="G25" s="125" t="s">
        <v>209</v>
      </c>
      <c r="H25" s="124">
        <f t="shared" si="1"/>
        <v>2</v>
      </c>
      <c r="I25" s="124">
        <f t="shared" si="2"/>
        <v>3</v>
      </c>
      <c r="J25" s="124">
        <f t="shared" si="3"/>
        <v>4</v>
      </c>
      <c r="K25" s="124">
        <f t="shared" si="3"/>
        <v>5</v>
      </c>
      <c r="L25" s="124">
        <f t="shared" si="3"/>
        <v>6</v>
      </c>
      <c r="M25" s="124">
        <f t="shared" si="3"/>
        <v>7</v>
      </c>
      <c r="N25" s="124">
        <f t="shared" si="4"/>
        <v>8</v>
      </c>
      <c r="O25" s="124">
        <f t="shared" si="3"/>
        <v>9</v>
      </c>
      <c r="P25" s="124">
        <f t="shared" si="3"/>
        <v>10</v>
      </c>
      <c r="Q25" s="124">
        <f t="shared" si="5"/>
        <v>11</v>
      </c>
      <c r="R25" s="124">
        <f t="shared" si="3"/>
        <v>12</v>
      </c>
      <c r="S25" s="124">
        <f t="shared" si="6"/>
        <v>13</v>
      </c>
      <c r="T25" s="124">
        <f t="shared" si="3"/>
        <v>14</v>
      </c>
      <c r="U25" s="124">
        <f t="shared" si="3"/>
        <v>15</v>
      </c>
      <c r="V25" s="124">
        <f t="shared" si="7"/>
        <v>16</v>
      </c>
      <c r="W25" s="124">
        <f t="shared" si="3"/>
        <v>17</v>
      </c>
      <c r="X25" s="124">
        <f t="shared" si="8"/>
        <v>18</v>
      </c>
      <c r="Y25" s="124">
        <f t="shared" si="3"/>
        <v>19</v>
      </c>
      <c r="Z25" s="124">
        <f t="shared" si="3"/>
        <v>20</v>
      </c>
      <c r="AA25" s="124">
        <f t="shared" si="9"/>
        <v>21</v>
      </c>
      <c r="AB25" s="124">
        <f t="shared" si="3"/>
        <v>22</v>
      </c>
      <c r="AC25" s="124">
        <f t="shared" si="3"/>
        <v>23</v>
      </c>
      <c r="AD25" s="124">
        <f>AC25+1</f>
        <v>24</v>
      </c>
      <c r="AE25" s="124">
        <f t="shared" si="3"/>
        <v>25</v>
      </c>
      <c r="AF25" s="124">
        <f>AE25+1</f>
        <v>26</v>
      </c>
      <c r="AG25" s="124">
        <f t="shared" si="3"/>
        <v>27</v>
      </c>
      <c r="AH25" s="124">
        <f t="shared" si="3"/>
        <v>28</v>
      </c>
      <c r="AI25" s="124">
        <f>AH25+1</f>
        <v>29</v>
      </c>
      <c r="AJ25" s="125" t="s">
        <v>209</v>
      </c>
    </row>
    <row r="26" spans="7:36" ht="34.5" customHeight="1">
      <c r="G26" s="125" t="s">
        <v>209</v>
      </c>
      <c r="H26" s="124">
        <f t="shared" si="1"/>
        <v>30</v>
      </c>
      <c r="I26" s="126">
        <v>1</v>
      </c>
      <c r="J26" s="126">
        <f t="shared" si="3"/>
        <v>2</v>
      </c>
      <c r="K26" s="126">
        <f t="shared" si="3"/>
        <v>3</v>
      </c>
      <c r="L26" s="126">
        <f t="shared" si="3"/>
        <v>4</v>
      </c>
      <c r="M26" s="126">
        <f t="shared" si="3"/>
        <v>5</v>
      </c>
      <c r="N26" s="126">
        <f t="shared" si="4"/>
        <v>6</v>
      </c>
      <c r="O26" s="126">
        <f t="shared" si="3"/>
        <v>7</v>
      </c>
      <c r="P26" s="126">
        <f t="shared" si="3"/>
        <v>8</v>
      </c>
      <c r="Q26" s="126">
        <f t="shared" si="5"/>
        <v>9</v>
      </c>
      <c r="R26" s="126">
        <f t="shared" si="3"/>
        <v>10</v>
      </c>
      <c r="S26" s="126">
        <f t="shared" si="6"/>
        <v>11</v>
      </c>
      <c r="T26" s="126">
        <f t="shared" si="3"/>
        <v>12</v>
      </c>
      <c r="U26" s="126">
        <f t="shared" si="3"/>
        <v>13</v>
      </c>
      <c r="V26" s="126">
        <f t="shared" si="7"/>
        <v>14</v>
      </c>
      <c r="W26" s="126">
        <f t="shared" si="3"/>
        <v>15</v>
      </c>
      <c r="X26" s="126">
        <f t="shared" si="8"/>
        <v>16</v>
      </c>
      <c r="Y26" s="126">
        <f t="shared" si="3"/>
        <v>17</v>
      </c>
      <c r="Z26" s="126">
        <f t="shared" si="3"/>
        <v>18</v>
      </c>
      <c r="AA26" s="126">
        <f t="shared" si="9"/>
        <v>19</v>
      </c>
      <c r="AB26" s="126">
        <f t="shared" si="3"/>
        <v>20</v>
      </c>
      <c r="AC26" s="126">
        <f t="shared" si="3"/>
        <v>21</v>
      </c>
      <c r="AD26" s="126">
        <f>AC26+1</f>
        <v>22</v>
      </c>
      <c r="AE26" s="126">
        <f t="shared" si="3"/>
        <v>23</v>
      </c>
      <c r="AF26" s="126">
        <f>AE26+1</f>
        <v>24</v>
      </c>
      <c r="AG26" s="126">
        <f t="shared" si="3"/>
        <v>25</v>
      </c>
      <c r="AH26" s="126">
        <f t="shared" si="3"/>
        <v>26</v>
      </c>
      <c r="AI26" s="126">
        <f>AH26+1</f>
        <v>27</v>
      </c>
      <c r="AJ26" s="125" t="s">
        <v>198</v>
      </c>
    </row>
    <row r="27" spans="7:36" ht="34.5" customHeight="1">
      <c r="G27" s="125" t="s">
        <v>198</v>
      </c>
      <c r="H27" s="126">
        <f t="shared" si="1"/>
        <v>28</v>
      </c>
      <c r="I27" s="126">
        <f>H27+1</f>
        <v>29</v>
      </c>
      <c r="J27" s="126">
        <f t="shared" si="3"/>
        <v>30</v>
      </c>
      <c r="K27" s="126">
        <f t="shared" si="3"/>
        <v>31</v>
      </c>
      <c r="L27" s="124">
        <v>1</v>
      </c>
      <c r="M27" s="124">
        <f t="shared" si="3"/>
        <v>2</v>
      </c>
      <c r="N27" s="124">
        <f t="shared" si="4"/>
        <v>3</v>
      </c>
      <c r="O27" s="124">
        <f t="shared" si="3"/>
        <v>4</v>
      </c>
      <c r="P27" s="124">
        <f t="shared" si="3"/>
        <v>5</v>
      </c>
      <c r="Q27" s="124">
        <f t="shared" si="5"/>
        <v>6</v>
      </c>
      <c r="R27" s="124">
        <f t="shared" si="3"/>
        <v>7</v>
      </c>
      <c r="S27" s="124">
        <f t="shared" si="6"/>
        <v>8</v>
      </c>
      <c r="T27" s="124">
        <f t="shared" si="3"/>
        <v>9</v>
      </c>
      <c r="U27" s="124">
        <f>T27+1</f>
        <v>10</v>
      </c>
      <c r="V27" s="124">
        <f t="shared" si="7"/>
        <v>11</v>
      </c>
      <c r="W27" s="124">
        <f>V27+1</f>
        <v>12</v>
      </c>
      <c r="X27" s="124">
        <f t="shared" si="8"/>
        <v>13</v>
      </c>
      <c r="Y27" s="124">
        <f>X27+1</f>
        <v>14</v>
      </c>
      <c r="Z27" s="124">
        <f>Y27+1</f>
        <v>15</v>
      </c>
      <c r="AA27" s="124">
        <f t="shared" si="9"/>
        <v>16</v>
      </c>
      <c r="AB27" s="124">
        <f>AA27+1</f>
        <v>17</v>
      </c>
      <c r="AC27" s="124">
        <f>AB27+1</f>
        <v>18</v>
      </c>
      <c r="AD27" s="124">
        <f>AC27+1</f>
        <v>19</v>
      </c>
      <c r="AE27" s="124">
        <f>AD27+1</f>
        <v>20</v>
      </c>
      <c r="AF27" s="124">
        <f>AE27+1</f>
        <v>21</v>
      </c>
      <c r="AG27" s="124">
        <f>AF27+1</f>
        <v>22</v>
      </c>
      <c r="AH27" s="124">
        <f>AG27+1</f>
        <v>23</v>
      </c>
      <c r="AI27" s="124">
        <f>AH27+1</f>
        <v>24</v>
      </c>
      <c r="AJ27" s="125" t="s">
        <v>199</v>
      </c>
    </row>
    <row r="30" spans="7:36" hidden="1"/>
    <row r="31" spans="7:36" hidden="1"/>
    <row r="32" spans="7:36" ht="27.75" hidden="1">
      <c r="G32" s="98" t="s">
        <v>198</v>
      </c>
      <c r="H32" s="98">
        <v>31</v>
      </c>
      <c r="I32" s="99">
        <v>1</v>
      </c>
      <c r="J32" s="99">
        <f>+I32+1</f>
        <v>2</v>
      </c>
      <c r="K32" s="99">
        <f t="shared" ref="K32:AI32" si="10">+J32+1</f>
        <v>3</v>
      </c>
      <c r="L32" s="99">
        <f t="shared" si="10"/>
        <v>4</v>
      </c>
      <c r="M32" s="99">
        <f t="shared" si="10"/>
        <v>5</v>
      </c>
      <c r="N32" s="99">
        <f t="shared" si="10"/>
        <v>6</v>
      </c>
      <c r="O32" s="99">
        <f t="shared" si="10"/>
        <v>7</v>
      </c>
      <c r="P32" s="99">
        <f t="shared" si="10"/>
        <v>8</v>
      </c>
      <c r="Q32" s="99">
        <f t="shared" si="10"/>
        <v>9</v>
      </c>
      <c r="R32" s="99">
        <f t="shared" si="10"/>
        <v>10</v>
      </c>
      <c r="S32" s="99">
        <f t="shared" si="10"/>
        <v>11</v>
      </c>
      <c r="T32" s="99">
        <f t="shared" si="10"/>
        <v>12</v>
      </c>
      <c r="U32" s="99">
        <f t="shared" si="10"/>
        <v>13</v>
      </c>
      <c r="V32" s="99">
        <f t="shared" si="10"/>
        <v>14</v>
      </c>
      <c r="W32" s="99">
        <f t="shared" si="10"/>
        <v>15</v>
      </c>
      <c r="X32" s="99">
        <f t="shared" si="10"/>
        <v>16</v>
      </c>
      <c r="Y32" s="99">
        <f t="shared" si="10"/>
        <v>17</v>
      </c>
      <c r="Z32" s="99">
        <f t="shared" si="10"/>
        <v>18</v>
      </c>
      <c r="AA32" s="99">
        <f t="shared" si="10"/>
        <v>19</v>
      </c>
      <c r="AB32" s="99">
        <f t="shared" si="10"/>
        <v>20</v>
      </c>
      <c r="AC32" s="99">
        <f t="shared" si="10"/>
        <v>21</v>
      </c>
      <c r="AD32" s="99">
        <f t="shared" si="10"/>
        <v>22</v>
      </c>
      <c r="AE32" s="99">
        <f t="shared" si="10"/>
        <v>23</v>
      </c>
      <c r="AF32" s="99">
        <f t="shared" si="10"/>
        <v>24</v>
      </c>
      <c r="AG32" s="99">
        <f t="shared" si="10"/>
        <v>25</v>
      </c>
      <c r="AH32" s="99">
        <f t="shared" si="10"/>
        <v>26</v>
      </c>
      <c r="AI32" s="99">
        <f t="shared" si="10"/>
        <v>27</v>
      </c>
      <c r="AJ32" s="99" t="s">
        <v>199</v>
      </c>
    </row>
    <row r="33" spans="7:39" ht="27.75" hidden="1">
      <c r="G33" s="99" t="s">
        <v>199</v>
      </c>
      <c r="H33" s="99">
        <f>+AI32+1</f>
        <v>28</v>
      </c>
      <c r="I33" s="99">
        <f t="shared" ref="I33:AI43" si="11">+H33+1</f>
        <v>29</v>
      </c>
      <c r="J33" s="99">
        <f t="shared" si="11"/>
        <v>30</v>
      </c>
      <c r="K33" s="99">
        <v>31</v>
      </c>
      <c r="L33" s="98">
        <v>1</v>
      </c>
      <c r="M33" s="98">
        <v>2</v>
      </c>
      <c r="N33" s="98">
        <f t="shared" si="11"/>
        <v>3</v>
      </c>
      <c r="O33" s="98">
        <f t="shared" si="11"/>
        <v>4</v>
      </c>
      <c r="P33" s="98">
        <f t="shared" si="11"/>
        <v>5</v>
      </c>
      <c r="Q33" s="98">
        <f t="shared" si="11"/>
        <v>6</v>
      </c>
      <c r="R33" s="98">
        <f t="shared" si="11"/>
        <v>7</v>
      </c>
      <c r="S33" s="98">
        <f t="shared" si="11"/>
        <v>8</v>
      </c>
      <c r="T33" s="98">
        <f t="shared" si="11"/>
        <v>9</v>
      </c>
      <c r="U33" s="98">
        <f t="shared" si="11"/>
        <v>10</v>
      </c>
      <c r="V33" s="98">
        <f t="shared" si="11"/>
        <v>11</v>
      </c>
      <c r="W33" s="98">
        <f t="shared" si="11"/>
        <v>12</v>
      </c>
      <c r="X33" s="98">
        <f t="shared" si="11"/>
        <v>13</v>
      </c>
      <c r="Y33" s="98">
        <f t="shared" si="11"/>
        <v>14</v>
      </c>
      <c r="Z33" s="98">
        <f t="shared" si="11"/>
        <v>15</v>
      </c>
      <c r="AA33" s="98">
        <f t="shared" si="11"/>
        <v>16</v>
      </c>
      <c r="AB33" s="98">
        <f t="shared" si="11"/>
        <v>17</v>
      </c>
      <c r="AC33" s="98">
        <f t="shared" si="11"/>
        <v>18</v>
      </c>
      <c r="AD33" s="98">
        <f t="shared" si="11"/>
        <v>19</v>
      </c>
      <c r="AE33" s="98">
        <f t="shared" si="11"/>
        <v>20</v>
      </c>
      <c r="AF33" s="98">
        <f t="shared" si="11"/>
        <v>21</v>
      </c>
      <c r="AG33" s="98">
        <f t="shared" si="11"/>
        <v>22</v>
      </c>
      <c r="AH33" s="98">
        <f t="shared" si="11"/>
        <v>23</v>
      </c>
      <c r="AI33" s="98">
        <f t="shared" si="11"/>
        <v>24</v>
      </c>
      <c r="AJ33" s="98" t="s">
        <v>200</v>
      </c>
    </row>
    <row r="34" spans="7:39" ht="27.75" hidden="1">
      <c r="G34" s="98" t="s">
        <v>200</v>
      </c>
      <c r="H34" s="98">
        <f t="shared" ref="H34:H43" si="12">+AI33+1</f>
        <v>25</v>
      </c>
      <c r="I34" s="98">
        <f t="shared" si="11"/>
        <v>26</v>
      </c>
      <c r="J34" s="98">
        <f t="shared" si="11"/>
        <v>27</v>
      </c>
      <c r="K34" s="98">
        <v>28</v>
      </c>
      <c r="L34" s="101"/>
      <c r="M34" s="102">
        <v>1</v>
      </c>
      <c r="N34" s="99">
        <v>2</v>
      </c>
      <c r="O34" s="99">
        <f t="shared" si="11"/>
        <v>3</v>
      </c>
      <c r="P34" s="99">
        <f t="shared" si="11"/>
        <v>4</v>
      </c>
      <c r="Q34" s="99">
        <f t="shared" si="11"/>
        <v>5</v>
      </c>
      <c r="R34" s="99">
        <f t="shared" si="11"/>
        <v>6</v>
      </c>
      <c r="S34" s="99">
        <f t="shared" si="11"/>
        <v>7</v>
      </c>
      <c r="T34" s="99">
        <f t="shared" si="11"/>
        <v>8</v>
      </c>
      <c r="U34" s="99">
        <f t="shared" si="11"/>
        <v>9</v>
      </c>
      <c r="V34" s="99">
        <f t="shared" si="11"/>
        <v>10</v>
      </c>
      <c r="W34" s="99">
        <f t="shared" si="11"/>
        <v>11</v>
      </c>
      <c r="X34" s="99">
        <f t="shared" si="11"/>
        <v>12</v>
      </c>
      <c r="Y34" s="99">
        <f t="shared" si="11"/>
        <v>13</v>
      </c>
      <c r="Z34" s="99">
        <f t="shared" si="11"/>
        <v>14</v>
      </c>
      <c r="AA34" s="99">
        <f t="shared" si="11"/>
        <v>15</v>
      </c>
      <c r="AB34" s="99">
        <f t="shared" si="11"/>
        <v>16</v>
      </c>
      <c r="AC34" s="99">
        <f t="shared" si="11"/>
        <v>17</v>
      </c>
      <c r="AD34" s="99">
        <f t="shared" si="11"/>
        <v>18</v>
      </c>
      <c r="AE34" s="99">
        <f t="shared" si="11"/>
        <v>19</v>
      </c>
      <c r="AF34" s="99">
        <f t="shared" si="11"/>
        <v>20</v>
      </c>
      <c r="AG34" s="99">
        <f t="shared" si="11"/>
        <v>21</v>
      </c>
      <c r="AH34" s="99">
        <f t="shared" si="11"/>
        <v>22</v>
      </c>
      <c r="AI34" s="99">
        <f t="shared" si="11"/>
        <v>23</v>
      </c>
      <c r="AJ34" s="99" t="s">
        <v>201</v>
      </c>
    </row>
    <row r="35" spans="7:39" ht="27.75" hidden="1">
      <c r="G35" s="99" t="s">
        <v>201</v>
      </c>
      <c r="H35" s="99">
        <f t="shared" si="12"/>
        <v>24</v>
      </c>
      <c r="I35" s="99">
        <f t="shared" si="11"/>
        <v>25</v>
      </c>
      <c r="J35" s="99">
        <f t="shared" si="11"/>
        <v>26</v>
      </c>
      <c r="K35" s="99">
        <f t="shared" si="11"/>
        <v>27</v>
      </c>
      <c r="L35" s="99">
        <f t="shared" si="11"/>
        <v>28</v>
      </c>
      <c r="M35" s="99">
        <f t="shared" si="11"/>
        <v>29</v>
      </c>
      <c r="N35" s="99">
        <f t="shared" si="11"/>
        <v>30</v>
      </c>
      <c r="O35" s="99">
        <f t="shared" si="11"/>
        <v>31</v>
      </c>
      <c r="P35" s="98">
        <v>1</v>
      </c>
      <c r="Q35" s="98">
        <f t="shared" si="11"/>
        <v>2</v>
      </c>
      <c r="R35" s="98">
        <f t="shared" si="11"/>
        <v>3</v>
      </c>
      <c r="S35" s="98">
        <f t="shared" si="11"/>
        <v>4</v>
      </c>
      <c r="T35" s="98">
        <f t="shared" si="11"/>
        <v>5</v>
      </c>
      <c r="U35" s="98">
        <f t="shared" si="11"/>
        <v>6</v>
      </c>
      <c r="V35" s="98">
        <f t="shared" si="11"/>
        <v>7</v>
      </c>
      <c r="W35" s="98">
        <f t="shared" si="11"/>
        <v>8</v>
      </c>
      <c r="X35" s="98">
        <f t="shared" si="11"/>
        <v>9</v>
      </c>
      <c r="Y35" s="98">
        <f t="shared" si="11"/>
        <v>10</v>
      </c>
      <c r="Z35" s="98">
        <f t="shared" si="11"/>
        <v>11</v>
      </c>
      <c r="AA35" s="98">
        <f t="shared" si="11"/>
        <v>12</v>
      </c>
      <c r="AB35" s="98">
        <f t="shared" si="11"/>
        <v>13</v>
      </c>
      <c r="AC35" s="98">
        <f t="shared" si="11"/>
        <v>14</v>
      </c>
      <c r="AD35" s="98">
        <f t="shared" si="11"/>
        <v>15</v>
      </c>
      <c r="AE35" s="98">
        <f t="shared" si="11"/>
        <v>16</v>
      </c>
      <c r="AF35" s="98">
        <f t="shared" si="11"/>
        <v>17</v>
      </c>
      <c r="AG35" s="98">
        <f t="shared" si="11"/>
        <v>18</v>
      </c>
      <c r="AH35" s="98">
        <f t="shared" si="11"/>
        <v>19</v>
      </c>
      <c r="AI35" s="98">
        <f t="shared" si="11"/>
        <v>20</v>
      </c>
      <c r="AJ35" s="98" t="s">
        <v>202</v>
      </c>
    </row>
    <row r="36" spans="7:39" ht="27.75" hidden="1">
      <c r="G36" s="98" t="s">
        <v>202</v>
      </c>
      <c r="H36" s="98">
        <f t="shared" si="12"/>
        <v>21</v>
      </c>
      <c r="I36" s="98">
        <f t="shared" si="11"/>
        <v>22</v>
      </c>
      <c r="J36" s="98">
        <f t="shared" si="11"/>
        <v>23</v>
      </c>
      <c r="K36" s="98">
        <f t="shared" si="11"/>
        <v>24</v>
      </c>
      <c r="L36" s="98">
        <f t="shared" si="11"/>
        <v>25</v>
      </c>
      <c r="M36" s="98">
        <f t="shared" si="11"/>
        <v>26</v>
      </c>
      <c r="N36" s="98">
        <f t="shared" si="11"/>
        <v>27</v>
      </c>
      <c r="O36" s="98">
        <f t="shared" si="11"/>
        <v>28</v>
      </c>
      <c r="P36" s="98">
        <f t="shared" si="11"/>
        <v>29</v>
      </c>
      <c r="Q36" s="98">
        <f t="shared" si="11"/>
        <v>30</v>
      </c>
      <c r="R36" s="99">
        <v>1</v>
      </c>
      <c r="S36" s="99">
        <f t="shared" si="11"/>
        <v>2</v>
      </c>
      <c r="T36" s="99">
        <f t="shared" si="11"/>
        <v>3</v>
      </c>
      <c r="U36" s="99">
        <f t="shared" si="11"/>
        <v>4</v>
      </c>
      <c r="V36" s="99">
        <f t="shared" si="11"/>
        <v>5</v>
      </c>
      <c r="W36" s="99">
        <f t="shared" si="11"/>
        <v>6</v>
      </c>
      <c r="X36" s="99">
        <f t="shared" si="11"/>
        <v>7</v>
      </c>
      <c r="Y36" s="99">
        <f t="shared" si="11"/>
        <v>8</v>
      </c>
      <c r="Z36" s="99">
        <f t="shared" si="11"/>
        <v>9</v>
      </c>
      <c r="AA36" s="99">
        <f t="shared" si="11"/>
        <v>10</v>
      </c>
      <c r="AB36" s="99">
        <f t="shared" si="11"/>
        <v>11</v>
      </c>
      <c r="AC36" s="99">
        <f t="shared" si="11"/>
        <v>12</v>
      </c>
      <c r="AD36" s="99">
        <f t="shared" si="11"/>
        <v>13</v>
      </c>
      <c r="AE36" s="99">
        <f t="shared" si="11"/>
        <v>14</v>
      </c>
      <c r="AF36" s="99">
        <f t="shared" si="11"/>
        <v>15</v>
      </c>
      <c r="AG36" s="99">
        <f t="shared" si="11"/>
        <v>16</v>
      </c>
      <c r="AH36" s="99">
        <f t="shared" si="11"/>
        <v>17</v>
      </c>
      <c r="AI36" s="99">
        <f t="shared" si="11"/>
        <v>18</v>
      </c>
      <c r="AJ36" s="99" t="s">
        <v>203</v>
      </c>
    </row>
    <row r="37" spans="7:39" ht="27.75" hidden="1">
      <c r="G37" s="99" t="s">
        <v>203</v>
      </c>
      <c r="H37" s="99">
        <f t="shared" si="12"/>
        <v>19</v>
      </c>
      <c r="I37" s="99">
        <f t="shared" si="11"/>
        <v>20</v>
      </c>
      <c r="J37" s="99">
        <f t="shared" si="11"/>
        <v>21</v>
      </c>
      <c r="K37" s="99">
        <f t="shared" si="11"/>
        <v>22</v>
      </c>
      <c r="L37" s="99">
        <f t="shared" si="11"/>
        <v>23</v>
      </c>
      <c r="M37" s="99">
        <f t="shared" si="11"/>
        <v>24</v>
      </c>
      <c r="N37" s="99">
        <f t="shared" si="11"/>
        <v>25</v>
      </c>
      <c r="O37" s="99">
        <f t="shared" si="11"/>
        <v>26</v>
      </c>
      <c r="P37" s="99">
        <f t="shared" si="11"/>
        <v>27</v>
      </c>
      <c r="Q37" s="99">
        <f t="shared" si="11"/>
        <v>28</v>
      </c>
      <c r="R37" s="99">
        <f t="shared" si="11"/>
        <v>29</v>
      </c>
      <c r="S37" s="99">
        <f t="shared" si="11"/>
        <v>30</v>
      </c>
      <c r="T37" s="99">
        <f t="shared" si="11"/>
        <v>31</v>
      </c>
      <c r="U37" s="98">
        <v>1</v>
      </c>
      <c r="V37" s="98">
        <f t="shared" si="11"/>
        <v>2</v>
      </c>
      <c r="W37" s="98">
        <f t="shared" si="11"/>
        <v>3</v>
      </c>
      <c r="X37" s="98">
        <f t="shared" si="11"/>
        <v>4</v>
      </c>
      <c r="Y37" s="98">
        <f t="shared" si="11"/>
        <v>5</v>
      </c>
      <c r="Z37" s="98">
        <f t="shared" si="11"/>
        <v>6</v>
      </c>
      <c r="AA37" s="98">
        <f t="shared" si="11"/>
        <v>7</v>
      </c>
      <c r="AB37" s="98">
        <f t="shared" si="11"/>
        <v>8</v>
      </c>
      <c r="AC37" s="98">
        <f t="shared" si="11"/>
        <v>9</v>
      </c>
      <c r="AD37" s="98">
        <f t="shared" si="11"/>
        <v>10</v>
      </c>
      <c r="AE37" s="98">
        <f t="shared" si="11"/>
        <v>11</v>
      </c>
      <c r="AF37" s="98">
        <f t="shared" si="11"/>
        <v>12</v>
      </c>
      <c r="AG37" s="98">
        <f t="shared" si="11"/>
        <v>13</v>
      </c>
      <c r="AH37" s="98">
        <f t="shared" si="11"/>
        <v>14</v>
      </c>
      <c r="AI37" s="98">
        <f t="shared" si="11"/>
        <v>15</v>
      </c>
      <c r="AJ37" s="98" t="s">
        <v>204</v>
      </c>
    </row>
    <row r="38" spans="7:39" ht="27.75" hidden="1">
      <c r="G38" s="98" t="s">
        <v>204</v>
      </c>
      <c r="H38" s="98">
        <f t="shared" si="12"/>
        <v>16</v>
      </c>
      <c r="I38" s="98">
        <f t="shared" si="11"/>
        <v>17</v>
      </c>
      <c r="J38" s="98">
        <f t="shared" si="11"/>
        <v>18</v>
      </c>
      <c r="K38" s="98">
        <f t="shared" si="11"/>
        <v>19</v>
      </c>
      <c r="L38" s="98">
        <f t="shared" si="11"/>
        <v>20</v>
      </c>
      <c r="M38" s="98">
        <f t="shared" si="11"/>
        <v>21</v>
      </c>
      <c r="N38" s="98">
        <f t="shared" si="11"/>
        <v>22</v>
      </c>
      <c r="O38" s="98">
        <f t="shared" si="11"/>
        <v>23</v>
      </c>
      <c r="P38" s="98">
        <f t="shared" si="11"/>
        <v>24</v>
      </c>
      <c r="Q38" s="98">
        <f t="shared" si="11"/>
        <v>25</v>
      </c>
      <c r="R38" s="98">
        <f t="shared" si="11"/>
        <v>26</v>
      </c>
      <c r="S38" s="98">
        <f t="shared" si="11"/>
        <v>27</v>
      </c>
      <c r="T38" s="98">
        <f t="shared" si="11"/>
        <v>28</v>
      </c>
      <c r="U38" s="98">
        <f t="shared" si="11"/>
        <v>29</v>
      </c>
      <c r="V38" s="98">
        <f t="shared" si="11"/>
        <v>30</v>
      </c>
      <c r="W38" s="99">
        <v>1</v>
      </c>
      <c r="X38" s="99">
        <f t="shared" si="11"/>
        <v>2</v>
      </c>
      <c r="Y38" s="99">
        <f t="shared" si="11"/>
        <v>3</v>
      </c>
      <c r="Z38" s="99">
        <f t="shared" si="11"/>
        <v>4</v>
      </c>
      <c r="AA38" s="99">
        <f t="shared" si="11"/>
        <v>5</v>
      </c>
      <c r="AB38" s="99">
        <f t="shared" si="11"/>
        <v>6</v>
      </c>
      <c r="AC38" s="99">
        <f t="shared" si="11"/>
        <v>7</v>
      </c>
      <c r="AD38" s="99">
        <f t="shared" si="11"/>
        <v>8</v>
      </c>
      <c r="AE38" s="99">
        <f t="shared" si="11"/>
        <v>9</v>
      </c>
      <c r="AF38" s="99">
        <f t="shared" si="11"/>
        <v>10</v>
      </c>
      <c r="AG38" s="99">
        <f t="shared" si="11"/>
        <v>11</v>
      </c>
      <c r="AH38" s="99">
        <f t="shared" si="11"/>
        <v>12</v>
      </c>
      <c r="AI38" s="99">
        <f t="shared" si="11"/>
        <v>13</v>
      </c>
      <c r="AJ38" s="99" t="s">
        <v>205</v>
      </c>
    </row>
    <row r="39" spans="7:39" ht="27.75" hidden="1">
      <c r="G39" s="99" t="s">
        <v>205</v>
      </c>
      <c r="H39" s="99">
        <f t="shared" si="12"/>
        <v>14</v>
      </c>
      <c r="I39" s="99">
        <f t="shared" si="11"/>
        <v>15</v>
      </c>
      <c r="J39" s="99">
        <f t="shared" si="11"/>
        <v>16</v>
      </c>
      <c r="K39" s="99">
        <f t="shared" si="11"/>
        <v>17</v>
      </c>
      <c r="L39" s="99">
        <f t="shared" si="11"/>
        <v>18</v>
      </c>
      <c r="M39" s="99">
        <f t="shared" si="11"/>
        <v>19</v>
      </c>
      <c r="N39" s="99">
        <f t="shared" si="11"/>
        <v>20</v>
      </c>
      <c r="O39" s="99">
        <f t="shared" si="11"/>
        <v>21</v>
      </c>
      <c r="P39" s="99">
        <f t="shared" si="11"/>
        <v>22</v>
      </c>
      <c r="Q39" s="99">
        <f t="shared" si="11"/>
        <v>23</v>
      </c>
      <c r="R39" s="99">
        <f t="shared" si="11"/>
        <v>24</v>
      </c>
      <c r="S39" s="99">
        <f t="shared" si="11"/>
        <v>25</v>
      </c>
      <c r="T39" s="99">
        <f t="shared" si="11"/>
        <v>26</v>
      </c>
      <c r="U39" s="99">
        <f t="shared" si="11"/>
        <v>27</v>
      </c>
      <c r="V39" s="99">
        <f t="shared" si="11"/>
        <v>28</v>
      </c>
      <c r="W39" s="99">
        <f t="shared" si="11"/>
        <v>29</v>
      </c>
      <c r="X39" s="99">
        <f t="shared" si="11"/>
        <v>30</v>
      </c>
      <c r="Y39" s="99">
        <f t="shared" si="11"/>
        <v>31</v>
      </c>
      <c r="Z39" s="98">
        <v>1</v>
      </c>
      <c r="AA39" s="98">
        <f t="shared" si="11"/>
        <v>2</v>
      </c>
      <c r="AB39" s="98">
        <f t="shared" si="11"/>
        <v>3</v>
      </c>
      <c r="AC39" s="98">
        <f t="shared" si="11"/>
        <v>4</v>
      </c>
      <c r="AD39" s="98">
        <f t="shared" si="11"/>
        <v>5</v>
      </c>
      <c r="AE39" s="98">
        <f t="shared" si="11"/>
        <v>6</v>
      </c>
      <c r="AF39" s="98">
        <f t="shared" si="11"/>
        <v>7</v>
      </c>
      <c r="AG39" s="98">
        <f t="shared" si="11"/>
        <v>8</v>
      </c>
      <c r="AH39" s="98">
        <f t="shared" si="11"/>
        <v>9</v>
      </c>
      <c r="AI39" s="98">
        <f t="shared" si="11"/>
        <v>10</v>
      </c>
      <c r="AJ39" s="98" t="s">
        <v>206</v>
      </c>
    </row>
    <row r="40" spans="7:39" ht="27.75" hidden="1">
      <c r="G40" s="98" t="s">
        <v>206</v>
      </c>
      <c r="H40" s="98">
        <f t="shared" si="12"/>
        <v>11</v>
      </c>
      <c r="I40" s="98">
        <f t="shared" si="11"/>
        <v>12</v>
      </c>
      <c r="J40" s="98">
        <f t="shared" si="11"/>
        <v>13</v>
      </c>
      <c r="K40" s="98">
        <f t="shared" si="11"/>
        <v>14</v>
      </c>
      <c r="L40" s="98">
        <f t="shared" si="11"/>
        <v>15</v>
      </c>
      <c r="M40" s="98">
        <f t="shared" si="11"/>
        <v>16</v>
      </c>
      <c r="N40" s="98">
        <f t="shared" si="11"/>
        <v>17</v>
      </c>
      <c r="O40" s="98">
        <f t="shared" si="11"/>
        <v>18</v>
      </c>
      <c r="P40" s="98">
        <f t="shared" si="11"/>
        <v>19</v>
      </c>
      <c r="Q40" s="98">
        <f t="shared" si="11"/>
        <v>20</v>
      </c>
      <c r="R40" s="98">
        <f t="shared" si="11"/>
        <v>21</v>
      </c>
      <c r="S40" s="98">
        <f t="shared" si="11"/>
        <v>22</v>
      </c>
      <c r="T40" s="98">
        <f t="shared" si="11"/>
        <v>23</v>
      </c>
      <c r="U40" s="98">
        <f t="shared" si="11"/>
        <v>24</v>
      </c>
      <c r="V40" s="98">
        <f t="shared" si="11"/>
        <v>25</v>
      </c>
      <c r="W40" s="98">
        <f t="shared" si="11"/>
        <v>26</v>
      </c>
      <c r="X40" s="98">
        <f t="shared" si="11"/>
        <v>27</v>
      </c>
      <c r="Y40" s="98">
        <f t="shared" si="11"/>
        <v>28</v>
      </c>
      <c r="Z40" s="98">
        <f t="shared" si="11"/>
        <v>29</v>
      </c>
      <c r="AA40" s="98">
        <f t="shared" si="11"/>
        <v>30</v>
      </c>
      <c r="AB40" s="98">
        <f t="shared" si="11"/>
        <v>31</v>
      </c>
      <c r="AC40" s="99">
        <v>1</v>
      </c>
      <c r="AD40" s="99">
        <f t="shared" si="11"/>
        <v>2</v>
      </c>
      <c r="AE40" s="99">
        <f t="shared" si="11"/>
        <v>3</v>
      </c>
      <c r="AF40" s="99">
        <f t="shared" si="11"/>
        <v>4</v>
      </c>
      <c r="AG40" s="99">
        <f t="shared" si="11"/>
        <v>5</v>
      </c>
      <c r="AH40" s="99">
        <f t="shared" si="11"/>
        <v>6</v>
      </c>
      <c r="AI40" s="99">
        <f t="shared" si="11"/>
        <v>7</v>
      </c>
      <c r="AJ40" s="100" t="s">
        <v>207</v>
      </c>
    </row>
    <row r="41" spans="7:39" ht="27.75" hidden="1">
      <c r="G41" s="99" t="s">
        <v>207</v>
      </c>
      <c r="H41" s="99">
        <f t="shared" si="12"/>
        <v>8</v>
      </c>
      <c r="I41" s="99">
        <f t="shared" si="11"/>
        <v>9</v>
      </c>
      <c r="J41" s="99">
        <f t="shared" si="11"/>
        <v>10</v>
      </c>
      <c r="K41" s="99">
        <f t="shared" si="11"/>
        <v>11</v>
      </c>
      <c r="L41" s="99">
        <f t="shared" si="11"/>
        <v>12</v>
      </c>
      <c r="M41" s="99">
        <f t="shared" si="11"/>
        <v>13</v>
      </c>
      <c r="N41" s="99">
        <f t="shared" si="11"/>
        <v>14</v>
      </c>
      <c r="O41" s="99">
        <f t="shared" si="11"/>
        <v>15</v>
      </c>
      <c r="P41" s="99">
        <f t="shared" si="11"/>
        <v>16</v>
      </c>
      <c r="Q41" s="99">
        <f t="shared" si="11"/>
        <v>17</v>
      </c>
      <c r="R41" s="99">
        <f t="shared" si="11"/>
        <v>18</v>
      </c>
      <c r="S41" s="99">
        <f t="shared" si="11"/>
        <v>19</v>
      </c>
      <c r="T41" s="99">
        <f t="shared" si="11"/>
        <v>20</v>
      </c>
      <c r="U41" s="99">
        <f t="shared" si="11"/>
        <v>21</v>
      </c>
      <c r="V41" s="99">
        <f t="shared" si="11"/>
        <v>22</v>
      </c>
      <c r="W41" s="99">
        <f t="shared" si="11"/>
        <v>23</v>
      </c>
      <c r="X41" s="99">
        <f t="shared" si="11"/>
        <v>24</v>
      </c>
      <c r="Y41" s="99">
        <f t="shared" si="11"/>
        <v>25</v>
      </c>
      <c r="Z41" s="99">
        <f t="shared" si="11"/>
        <v>26</v>
      </c>
      <c r="AA41" s="99">
        <f t="shared" si="11"/>
        <v>27</v>
      </c>
      <c r="AB41" s="99">
        <f t="shared" si="11"/>
        <v>28</v>
      </c>
      <c r="AC41" s="99">
        <f>+AB41+1</f>
        <v>29</v>
      </c>
      <c r="AD41" s="99">
        <f>+AC41+1</f>
        <v>30</v>
      </c>
      <c r="AE41" s="98">
        <v>1</v>
      </c>
      <c r="AF41" s="98">
        <f>+AE41+1</f>
        <v>2</v>
      </c>
      <c r="AG41" s="98">
        <f>+AF41+1</f>
        <v>3</v>
      </c>
      <c r="AH41" s="98">
        <f>+AG41+1</f>
        <v>4</v>
      </c>
      <c r="AI41" s="98">
        <f>+AH41+1</f>
        <v>5</v>
      </c>
      <c r="AJ41" s="98" t="s">
        <v>208</v>
      </c>
    </row>
    <row r="42" spans="7:39" ht="27.75" hidden="1">
      <c r="G42" s="98" t="s">
        <v>208</v>
      </c>
      <c r="H42" s="98">
        <f t="shared" si="12"/>
        <v>6</v>
      </c>
      <c r="I42" s="98">
        <f t="shared" si="11"/>
        <v>7</v>
      </c>
      <c r="J42" s="98">
        <f t="shared" si="11"/>
        <v>8</v>
      </c>
      <c r="K42" s="98">
        <f t="shared" si="11"/>
        <v>9</v>
      </c>
      <c r="L42" s="98">
        <f t="shared" si="11"/>
        <v>10</v>
      </c>
      <c r="M42" s="98">
        <f t="shared" si="11"/>
        <v>11</v>
      </c>
      <c r="N42" s="98">
        <f t="shared" si="11"/>
        <v>12</v>
      </c>
      <c r="O42" s="98">
        <f t="shared" si="11"/>
        <v>13</v>
      </c>
      <c r="P42" s="98">
        <f t="shared" si="11"/>
        <v>14</v>
      </c>
      <c r="Q42" s="98">
        <f t="shared" si="11"/>
        <v>15</v>
      </c>
      <c r="R42" s="98">
        <f t="shared" si="11"/>
        <v>16</v>
      </c>
      <c r="S42" s="98">
        <f t="shared" si="11"/>
        <v>17</v>
      </c>
      <c r="T42" s="98">
        <f t="shared" si="11"/>
        <v>18</v>
      </c>
      <c r="U42" s="98">
        <f t="shared" si="11"/>
        <v>19</v>
      </c>
      <c r="V42" s="98">
        <f t="shared" si="11"/>
        <v>20</v>
      </c>
      <c r="W42" s="98">
        <f t="shared" si="11"/>
        <v>21</v>
      </c>
      <c r="X42" s="98">
        <f t="shared" si="11"/>
        <v>22</v>
      </c>
      <c r="Y42" s="98">
        <f t="shared" si="11"/>
        <v>23</v>
      </c>
      <c r="Z42" s="98">
        <f t="shared" si="11"/>
        <v>24</v>
      </c>
      <c r="AA42" s="98">
        <f t="shared" si="11"/>
        <v>25</v>
      </c>
      <c r="AB42" s="98">
        <f t="shared" si="11"/>
        <v>26</v>
      </c>
      <c r="AC42" s="98">
        <f>+AB42+1</f>
        <v>27</v>
      </c>
      <c r="AD42" s="98">
        <f>+AC42+1</f>
        <v>28</v>
      </c>
      <c r="AE42" s="98">
        <f>+AD42+1</f>
        <v>29</v>
      </c>
      <c r="AF42" s="98">
        <f>+AE42+1</f>
        <v>30</v>
      </c>
      <c r="AG42" s="98">
        <f>+AF42+1</f>
        <v>31</v>
      </c>
      <c r="AH42" s="99">
        <v>1</v>
      </c>
      <c r="AI42" s="99">
        <f>+AH42+1</f>
        <v>2</v>
      </c>
      <c r="AJ42" s="100" t="s">
        <v>209</v>
      </c>
    </row>
    <row r="43" spans="7:39" ht="27.75" hidden="1">
      <c r="G43" s="100" t="s">
        <v>209</v>
      </c>
      <c r="H43" s="99">
        <f t="shared" si="12"/>
        <v>3</v>
      </c>
      <c r="I43" s="99">
        <f t="shared" si="11"/>
        <v>4</v>
      </c>
      <c r="J43" s="99">
        <f t="shared" si="11"/>
        <v>5</v>
      </c>
      <c r="K43" s="99">
        <f t="shared" si="11"/>
        <v>6</v>
      </c>
      <c r="L43" s="99">
        <f t="shared" si="11"/>
        <v>7</v>
      </c>
      <c r="M43" s="99">
        <f t="shared" si="11"/>
        <v>8</v>
      </c>
      <c r="N43" s="99">
        <f t="shared" si="11"/>
        <v>9</v>
      </c>
      <c r="O43" s="99">
        <f t="shared" si="11"/>
        <v>10</v>
      </c>
      <c r="P43" s="99">
        <f t="shared" si="11"/>
        <v>11</v>
      </c>
      <c r="Q43" s="99">
        <f t="shared" si="11"/>
        <v>12</v>
      </c>
      <c r="R43" s="99">
        <f t="shared" si="11"/>
        <v>13</v>
      </c>
      <c r="S43" s="99">
        <f t="shared" si="11"/>
        <v>14</v>
      </c>
      <c r="T43" s="99">
        <f t="shared" si="11"/>
        <v>15</v>
      </c>
      <c r="U43" s="99">
        <f t="shared" ref="U43:AG43" si="13">+T43+1</f>
        <v>16</v>
      </c>
      <c r="V43" s="99">
        <f t="shared" si="13"/>
        <v>17</v>
      </c>
      <c r="W43" s="99">
        <f t="shared" si="13"/>
        <v>18</v>
      </c>
      <c r="X43" s="99">
        <f t="shared" si="13"/>
        <v>19</v>
      </c>
      <c r="Y43" s="99">
        <f t="shared" si="13"/>
        <v>20</v>
      </c>
      <c r="Z43" s="99">
        <f t="shared" si="13"/>
        <v>21</v>
      </c>
      <c r="AA43" s="99">
        <f t="shared" si="13"/>
        <v>22</v>
      </c>
      <c r="AB43" s="99">
        <f t="shared" si="13"/>
        <v>23</v>
      </c>
      <c r="AC43" s="99">
        <f t="shared" si="13"/>
        <v>24</v>
      </c>
      <c r="AD43" s="99">
        <f t="shared" si="13"/>
        <v>25</v>
      </c>
      <c r="AE43" s="99">
        <f t="shared" si="13"/>
        <v>26</v>
      </c>
      <c r="AF43" s="99">
        <f t="shared" si="13"/>
        <v>27</v>
      </c>
      <c r="AG43" s="99">
        <f t="shared" si="13"/>
        <v>28</v>
      </c>
      <c r="AH43" s="99">
        <f>+AG43+1</f>
        <v>29</v>
      </c>
      <c r="AI43" s="99">
        <f>+AH43+1</f>
        <v>30</v>
      </c>
      <c r="AJ43" s="99" t="s">
        <v>209</v>
      </c>
    </row>
    <row r="44" spans="7:39" ht="27.75" hidden="1">
      <c r="G44" s="98" t="s">
        <v>198</v>
      </c>
      <c r="H44" s="98">
        <v>1</v>
      </c>
      <c r="I44" s="98">
        <f t="shared" ref="I44:AI44" si="14">+H44+1</f>
        <v>2</v>
      </c>
      <c r="J44" s="98">
        <f t="shared" si="14"/>
        <v>3</v>
      </c>
      <c r="K44" s="98">
        <f t="shared" si="14"/>
        <v>4</v>
      </c>
      <c r="L44" s="98">
        <f t="shared" si="14"/>
        <v>5</v>
      </c>
      <c r="M44" s="98">
        <f t="shared" si="14"/>
        <v>6</v>
      </c>
      <c r="N44" s="98">
        <f t="shared" si="14"/>
        <v>7</v>
      </c>
      <c r="O44" s="98">
        <f t="shared" si="14"/>
        <v>8</v>
      </c>
      <c r="P44" s="98">
        <f t="shared" si="14"/>
        <v>9</v>
      </c>
      <c r="Q44" s="98">
        <f t="shared" si="14"/>
        <v>10</v>
      </c>
      <c r="R44" s="98">
        <f t="shared" si="14"/>
        <v>11</v>
      </c>
      <c r="S44" s="98">
        <f t="shared" si="14"/>
        <v>12</v>
      </c>
      <c r="T44" s="98">
        <f t="shared" si="14"/>
        <v>13</v>
      </c>
      <c r="U44" s="98">
        <f t="shared" si="14"/>
        <v>14</v>
      </c>
      <c r="V44" s="98">
        <f t="shared" si="14"/>
        <v>15</v>
      </c>
      <c r="W44" s="98">
        <f t="shared" si="14"/>
        <v>16</v>
      </c>
      <c r="X44" s="98">
        <f t="shared" si="14"/>
        <v>17</v>
      </c>
      <c r="Y44" s="98">
        <f t="shared" si="14"/>
        <v>18</v>
      </c>
      <c r="Z44" s="98">
        <f t="shared" si="14"/>
        <v>19</v>
      </c>
      <c r="AA44" s="98">
        <f t="shared" si="14"/>
        <v>20</v>
      </c>
      <c r="AB44" s="98">
        <f t="shared" si="14"/>
        <v>21</v>
      </c>
      <c r="AC44" s="98">
        <f t="shared" si="14"/>
        <v>22</v>
      </c>
      <c r="AD44" s="98">
        <f t="shared" si="14"/>
        <v>23</v>
      </c>
      <c r="AE44" s="98">
        <f t="shared" si="14"/>
        <v>24</v>
      </c>
      <c r="AF44" s="98">
        <f t="shared" si="14"/>
        <v>25</v>
      </c>
      <c r="AG44" s="98">
        <f t="shared" si="14"/>
        <v>26</v>
      </c>
      <c r="AH44" s="98">
        <f t="shared" si="14"/>
        <v>27</v>
      </c>
      <c r="AI44" s="98">
        <f t="shared" si="14"/>
        <v>28</v>
      </c>
      <c r="AJ44" s="98" t="s">
        <v>198</v>
      </c>
    </row>
    <row r="45" spans="7:39"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</row>
    <row r="46" spans="7:39" ht="23.25">
      <c r="G46" s="103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5"/>
      <c r="AM46" s="105"/>
    </row>
    <row r="47" spans="7:39" ht="23.25">
      <c r="G47" s="103"/>
      <c r="H47" s="330" t="s">
        <v>210</v>
      </c>
      <c r="I47" s="330"/>
      <c r="J47" s="330"/>
      <c r="K47" s="330"/>
      <c r="L47" s="330"/>
      <c r="M47" s="330"/>
      <c r="N47" s="330"/>
      <c r="O47" s="330"/>
      <c r="P47" s="330"/>
      <c r="Q47" s="330"/>
      <c r="R47" s="104"/>
      <c r="S47" s="104"/>
      <c r="T47" s="104"/>
      <c r="U47" s="104"/>
      <c r="V47" s="104"/>
      <c r="W47" s="104"/>
      <c r="X47" s="104"/>
      <c r="Y47" s="330" t="s">
        <v>166</v>
      </c>
      <c r="Z47" s="330"/>
      <c r="AA47" s="330"/>
      <c r="AB47" s="330"/>
      <c r="AC47" s="330"/>
      <c r="AD47" s="330"/>
      <c r="AE47" s="330"/>
      <c r="AF47" s="330"/>
      <c r="AG47" s="330"/>
      <c r="AH47" s="330"/>
      <c r="AI47" s="104"/>
      <c r="AJ47" s="104"/>
      <c r="AK47" s="104"/>
      <c r="AL47" s="105"/>
      <c r="AM47" s="105"/>
    </row>
    <row r="48" spans="7:39" ht="23.25">
      <c r="G48" s="103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5"/>
      <c r="AM48" s="105"/>
    </row>
    <row r="49" spans="5:46" ht="25.5" customHeight="1">
      <c r="G49" s="103"/>
      <c r="H49" s="331" t="s">
        <v>125</v>
      </c>
      <c r="I49" s="331"/>
      <c r="J49" s="331" t="s">
        <v>167</v>
      </c>
      <c r="K49" s="331"/>
      <c r="L49" s="104"/>
      <c r="M49" s="332" t="s">
        <v>211</v>
      </c>
      <c r="N49" s="332"/>
      <c r="O49" s="332"/>
      <c r="P49" s="332"/>
      <c r="Q49" s="106">
        <f>365</f>
        <v>365</v>
      </c>
      <c r="R49" s="104"/>
      <c r="X49" s="104"/>
      <c r="Y49" s="331" t="s">
        <v>125</v>
      </c>
      <c r="Z49" s="331"/>
      <c r="AA49" s="331" t="s">
        <v>167</v>
      </c>
      <c r="AB49" s="331"/>
      <c r="AC49" s="104"/>
      <c r="AD49" s="332" t="s">
        <v>211</v>
      </c>
      <c r="AE49" s="332"/>
      <c r="AF49" s="332"/>
      <c r="AG49" s="332"/>
      <c r="AH49" s="106">
        <f>365</f>
        <v>365</v>
      </c>
      <c r="AI49" s="104"/>
      <c r="AJ49" s="104"/>
      <c r="AK49" s="104"/>
      <c r="AL49" s="105"/>
      <c r="AM49" s="105"/>
      <c r="AP49" s="104"/>
      <c r="AQ49" s="104"/>
      <c r="AR49" s="104"/>
      <c r="AS49" s="104"/>
      <c r="AT49" s="104"/>
    </row>
    <row r="50" spans="5:46" ht="23.25">
      <c r="G50" s="103"/>
      <c r="H50" s="332" t="s">
        <v>212</v>
      </c>
      <c r="I50" s="332"/>
      <c r="J50" s="332">
        <v>7</v>
      </c>
      <c r="K50" s="332"/>
      <c r="L50" s="104"/>
      <c r="M50" s="332" t="s">
        <v>213</v>
      </c>
      <c r="N50" s="332"/>
      <c r="O50" s="332"/>
      <c r="P50" s="332"/>
      <c r="Q50" s="106">
        <f>J62</f>
        <v>78</v>
      </c>
      <c r="R50" s="104"/>
      <c r="X50" s="104"/>
      <c r="Y50" s="332" t="s">
        <v>212</v>
      </c>
      <c r="Z50" s="332"/>
      <c r="AA50" s="332">
        <v>6</v>
      </c>
      <c r="AB50" s="332"/>
      <c r="AC50" s="104"/>
      <c r="AD50" s="332" t="s">
        <v>213</v>
      </c>
      <c r="AE50" s="332"/>
      <c r="AF50" s="332"/>
      <c r="AG50" s="332"/>
      <c r="AH50" s="106">
        <f>AA62</f>
        <v>77</v>
      </c>
      <c r="AI50" s="104"/>
      <c r="AJ50" s="104"/>
      <c r="AK50" s="104"/>
      <c r="AL50" s="105"/>
      <c r="AM50" s="105"/>
      <c r="AP50" s="104"/>
      <c r="AQ50" s="104"/>
      <c r="AR50" s="104"/>
      <c r="AS50" s="104"/>
      <c r="AT50" s="104"/>
    </row>
    <row r="51" spans="5:46" ht="23.25">
      <c r="G51" s="103"/>
      <c r="H51" s="332" t="s">
        <v>214</v>
      </c>
      <c r="I51" s="332"/>
      <c r="J51" s="332">
        <v>6</v>
      </c>
      <c r="K51" s="332"/>
      <c r="L51" s="104"/>
      <c r="M51" s="333" t="s">
        <v>215</v>
      </c>
      <c r="N51" s="333"/>
      <c r="O51" s="333"/>
      <c r="P51" s="333"/>
      <c r="Q51" s="106">
        <f>Q49-Q50</f>
        <v>287</v>
      </c>
      <c r="R51" s="104"/>
      <c r="X51" s="104"/>
      <c r="Y51" s="332" t="s">
        <v>214</v>
      </c>
      <c r="Z51" s="332"/>
      <c r="AA51" s="332">
        <v>6</v>
      </c>
      <c r="AB51" s="332"/>
      <c r="AC51" s="104"/>
      <c r="AD51" s="333" t="s">
        <v>215</v>
      </c>
      <c r="AE51" s="333"/>
      <c r="AF51" s="333"/>
      <c r="AG51" s="333"/>
      <c r="AH51" s="106">
        <f>AH49-AH50</f>
        <v>288</v>
      </c>
      <c r="AI51" s="104"/>
      <c r="AJ51" s="104"/>
      <c r="AK51" s="104"/>
      <c r="AL51" s="105"/>
      <c r="AM51" s="105"/>
      <c r="AP51" s="336"/>
      <c r="AQ51" s="336"/>
      <c r="AR51" s="104"/>
      <c r="AS51" s="104"/>
      <c r="AT51" s="104"/>
    </row>
    <row r="52" spans="5:46" ht="23.25">
      <c r="G52" s="103"/>
      <c r="H52" s="332" t="s">
        <v>216</v>
      </c>
      <c r="I52" s="332"/>
      <c r="J52" s="332">
        <v>7</v>
      </c>
      <c r="K52" s="332"/>
      <c r="L52" s="104"/>
      <c r="M52" s="104"/>
      <c r="N52" s="104"/>
      <c r="O52" s="104"/>
      <c r="P52" s="104"/>
      <c r="Q52" s="104"/>
      <c r="R52" s="104"/>
      <c r="X52" s="104"/>
      <c r="Y52" s="332" t="s">
        <v>216</v>
      </c>
      <c r="Z52" s="332"/>
      <c r="AA52" s="332">
        <v>7</v>
      </c>
      <c r="AB52" s="332"/>
      <c r="AC52" s="104"/>
      <c r="AD52" s="104"/>
      <c r="AE52" s="104"/>
      <c r="AF52" s="104"/>
      <c r="AG52" s="104"/>
      <c r="AH52" s="104"/>
      <c r="AI52" s="104"/>
      <c r="AJ52" s="104"/>
      <c r="AK52" s="104"/>
      <c r="AL52" s="105"/>
      <c r="AM52" s="105"/>
      <c r="AP52" s="336"/>
      <c r="AQ52" s="336"/>
      <c r="AR52" s="104"/>
      <c r="AS52" s="104"/>
      <c r="AT52" s="104"/>
    </row>
    <row r="53" spans="5:46" ht="23.25">
      <c r="G53" s="103"/>
      <c r="H53" s="332" t="s">
        <v>217</v>
      </c>
      <c r="I53" s="332"/>
      <c r="J53" s="332">
        <v>6</v>
      </c>
      <c r="K53" s="332"/>
      <c r="L53" s="104"/>
      <c r="M53" s="334" t="s">
        <v>218</v>
      </c>
      <c r="N53" s="334"/>
      <c r="O53" s="334"/>
      <c r="P53" s="334"/>
      <c r="Q53" s="335">
        <f>Q51/12</f>
        <v>23.92</v>
      </c>
      <c r="R53" s="104"/>
      <c r="X53" s="104"/>
      <c r="Y53" s="332" t="s">
        <v>217</v>
      </c>
      <c r="Z53" s="332"/>
      <c r="AA53" s="332">
        <v>6</v>
      </c>
      <c r="AB53" s="332"/>
      <c r="AC53" s="104"/>
      <c r="AD53" s="334" t="s">
        <v>218</v>
      </c>
      <c r="AE53" s="334"/>
      <c r="AF53" s="334"/>
      <c r="AG53" s="334"/>
      <c r="AH53" s="335">
        <f>AH51/12</f>
        <v>24</v>
      </c>
      <c r="AI53" s="104"/>
      <c r="AJ53" s="104"/>
      <c r="AK53" s="104"/>
      <c r="AL53" s="105"/>
      <c r="AM53" s="105"/>
      <c r="AP53" s="336"/>
      <c r="AQ53" s="336"/>
      <c r="AR53" s="104"/>
      <c r="AS53" s="104"/>
      <c r="AT53" s="104"/>
    </row>
    <row r="54" spans="5:46" ht="23.25">
      <c r="G54" s="103"/>
      <c r="H54" s="332" t="s">
        <v>219</v>
      </c>
      <c r="I54" s="332"/>
      <c r="J54" s="332">
        <v>7</v>
      </c>
      <c r="K54" s="332"/>
      <c r="L54" s="104"/>
      <c r="M54" s="334"/>
      <c r="N54" s="334"/>
      <c r="O54" s="334"/>
      <c r="P54" s="334"/>
      <c r="Q54" s="335"/>
      <c r="R54" s="104"/>
      <c r="X54" s="104"/>
      <c r="Y54" s="332" t="s">
        <v>219</v>
      </c>
      <c r="Z54" s="332"/>
      <c r="AA54" s="332">
        <v>6</v>
      </c>
      <c r="AB54" s="332"/>
      <c r="AC54" s="104"/>
      <c r="AD54" s="334"/>
      <c r="AE54" s="334"/>
      <c r="AF54" s="334"/>
      <c r="AG54" s="334"/>
      <c r="AH54" s="335"/>
      <c r="AI54" s="104"/>
      <c r="AJ54" s="104"/>
      <c r="AK54" s="104"/>
      <c r="AL54" s="105"/>
      <c r="AM54" s="105"/>
      <c r="AP54" s="336"/>
      <c r="AQ54" s="336"/>
      <c r="AR54" s="104"/>
      <c r="AS54" s="104"/>
      <c r="AT54" s="104"/>
    </row>
    <row r="55" spans="5:46" ht="23.25">
      <c r="G55" s="103"/>
      <c r="H55" s="332" t="s">
        <v>220</v>
      </c>
      <c r="I55" s="332"/>
      <c r="J55" s="332">
        <v>6</v>
      </c>
      <c r="K55" s="332"/>
      <c r="L55" s="104"/>
      <c r="M55" s="104"/>
      <c r="N55" s="104"/>
      <c r="O55" s="104"/>
      <c r="P55" s="104"/>
      <c r="Q55" s="104"/>
      <c r="R55" s="104"/>
      <c r="X55" s="104"/>
      <c r="Y55" s="332" t="s">
        <v>220</v>
      </c>
      <c r="Z55" s="332"/>
      <c r="AA55" s="332">
        <v>7</v>
      </c>
      <c r="AB55" s="332"/>
      <c r="AC55" s="104"/>
      <c r="AD55" s="104"/>
      <c r="AE55" s="104"/>
      <c r="AF55" s="104"/>
      <c r="AG55" s="104"/>
      <c r="AH55" s="104"/>
      <c r="AI55" s="104"/>
      <c r="AJ55" s="104"/>
      <c r="AK55" s="104"/>
      <c r="AL55" s="105"/>
      <c r="AM55" s="105"/>
      <c r="AP55" s="336"/>
      <c r="AQ55" s="336"/>
      <c r="AR55" s="104"/>
      <c r="AS55" s="104"/>
      <c r="AT55" s="104"/>
    </row>
    <row r="56" spans="5:46" ht="23.25">
      <c r="G56" s="103"/>
      <c r="H56" s="332" t="s">
        <v>221</v>
      </c>
      <c r="I56" s="332"/>
      <c r="J56" s="332">
        <v>6</v>
      </c>
      <c r="K56" s="332"/>
      <c r="L56" s="104"/>
      <c r="M56" s="104"/>
      <c r="N56" s="104"/>
      <c r="O56" s="104"/>
      <c r="P56" s="104"/>
      <c r="Q56" s="104"/>
      <c r="R56" s="104"/>
      <c r="X56" s="104"/>
      <c r="Y56" s="332" t="s">
        <v>221</v>
      </c>
      <c r="Z56" s="332"/>
      <c r="AA56" s="332">
        <v>6</v>
      </c>
      <c r="AB56" s="332"/>
      <c r="AC56" s="104"/>
      <c r="AD56" s="104"/>
      <c r="AE56" s="104"/>
      <c r="AF56" s="104"/>
      <c r="AG56" s="104"/>
      <c r="AH56" s="104"/>
      <c r="AI56" s="104"/>
      <c r="AJ56" s="104"/>
      <c r="AK56" s="104"/>
      <c r="AL56" s="105"/>
      <c r="AM56" s="105"/>
      <c r="AP56" s="336"/>
      <c r="AQ56" s="336"/>
      <c r="AR56" s="104"/>
      <c r="AS56" s="104"/>
      <c r="AT56" s="107"/>
    </row>
    <row r="57" spans="5:46" ht="23.25">
      <c r="G57" s="103"/>
      <c r="H57" s="332" t="s">
        <v>222</v>
      </c>
      <c r="I57" s="332"/>
      <c r="J57" s="332">
        <v>7</v>
      </c>
      <c r="K57" s="332"/>
      <c r="L57" s="104"/>
      <c r="M57" s="104"/>
      <c r="N57" s="104"/>
      <c r="O57" s="104"/>
      <c r="P57" s="104"/>
      <c r="Q57" s="104"/>
      <c r="R57" s="104"/>
      <c r="X57" s="104"/>
      <c r="Y57" s="332" t="s">
        <v>222</v>
      </c>
      <c r="Z57" s="332"/>
      <c r="AA57" s="332">
        <v>7</v>
      </c>
      <c r="AB57" s="332"/>
      <c r="AC57" s="104"/>
      <c r="AD57" s="104"/>
      <c r="AE57" s="104"/>
      <c r="AF57" s="104"/>
      <c r="AG57" s="104"/>
      <c r="AH57" s="104"/>
      <c r="AI57" s="104"/>
      <c r="AJ57" s="104"/>
      <c r="AK57" s="104"/>
      <c r="AL57" s="105"/>
      <c r="AM57" s="105"/>
      <c r="AP57" s="336"/>
      <c r="AQ57" s="336"/>
      <c r="AR57" s="104"/>
      <c r="AS57" s="104"/>
      <c r="AT57" s="104"/>
    </row>
    <row r="58" spans="5:46" ht="23.25">
      <c r="G58" s="103"/>
      <c r="H58" s="332" t="s">
        <v>223</v>
      </c>
      <c r="I58" s="332"/>
      <c r="J58" s="332">
        <v>6</v>
      </c>
      <c r="K58" s="332"/>
      <c r="L58" s="104"/>
      <c r="M58" s="104"/>
      <c r="N58" s="104"/>
      <c r="O58" s="104"/>
      <c r="P58" s="104"/>
      <c r="Q58" s="104"/>
      <c r="R58" s="104"/>
      <c r="X58" s="104"/>
      <c r="Y58" s="332" t="s">
        <v>223</v>
      </c>
      <c r="Z58" s="332"/>
      <c r="AA58" s="332">
        <v>7</v>
      </c>
      <c r="AB58" s="332"/>
      <c r="AC58" s="104"/>
      <c r="AD58" s="104"/>
      <c r="AE58" s="104"/>
      <c r="AF58" s="104"/>
      <c r="AG58" s="104"/>
      <c r="AH58" s="104"/>
      <c r="AI58" s="104"/>
      <c r="AJ58" s="104"/>
      <c r="AK58" s="104"/>
      <c r="AL58" s="105"/>
      <c r="AM58" s="105"/>
      <c r="AP58" s="336"/>
      <c r="AQ58" s="336"/>
      <c r="AR58" s="104"/>
      <c r="AS58" s="104"/>
      <c r="AT58" s="104"/>
    </row>
    <row r="59" spans="5:46" ht="23.25">
      <c r="G59" s="103"/>
      <c r="H59" s="332" t="s">
        <v>224</v>
      </c>
      <c r="I59" s="332"/>
      <c r="J59" s="332">
        <v>7</v>
      </c>
      <c r="K59" s="332"/>
      <c r="L59" s="104"/>
      <c r="M59" s="104"/>
      <c r="N59" s="104"/>
      <c r="O59" s="104"/>
      <c r="P59" s="104"/>
      <c r="Q59" s="104"/>
      <c r="R59" s="104"/>
      <c r="X59" s="104"/>
      <c r="Y59" s="332" t="s">
        <v>224</v>
      </c>
      <c r="Z59" s="332"/>
      <c r="AA59" s="332">
        <v>6</v>
      </c>
      <c r="AB59" s="332"/>
      <c r="AC59" s="104"/>
      <c r="AD59" s="104"/>
      <c r="AE59" s="104"/>
      <c r="AF59" s="104"/>
      <c r="AG59" s="104"/>
      <c r="AH59" s="104"/>
      <c r="AI59" s="104"/>
      <c r="AJ59" s="104"/>
      <c r="AK59" s="104"/>
      <c r="AL59" s="105"/>
      <c r="AM59" s="105"/>
      <c r="AP59" s="336"/>
      <c r="AQ59" s="336"/>
      <c r="AR59" s="104"/>
      <c r="AS59" s="104"/>
      <c r="AT59" s="104"/>
    </row>
    <row r="60" spans="5:46" ht="23.25">
      <c r="G60" s="103"/>
      <c r="H60" s="332" t="s">
        <v>225</v>
      </c>
      <c r="I60" s="332"/>
      <c r="J60" s="332">
        <v>7</v>
      </c>
      <c r="K60" s="332"/>
      <c r="L60" s="104"/>
      <c r="M60" s="104"/>
      <c r="N60" s="104"/>
      <c r="O60" s="104"/>
      <c r="P60" s="104"/>
      <c r="Q60" s="104"/>
      <c r="R60" s="104"/>
      <c r="X60" s="104"/>
      <c r="Y60" s="332" t="s">
        <v>225</v>
      </c>
      <c r="Z60" s="332"/>
      <c r="AA60" s="332">
        <v>6</v>
      </c>
      <c r="AB60" s="332"/>
      <c r="AC60" s="104"/>
      <c r="AD60" s="104"/>
      <c r="AE60" s="104"/>
      <c r="AF60" s="104"/>
      <c r="AG60" s="104"/>
      <c r="AH60" s="104"/>
      <c r="AJ60" s="104"/>
      <c r="AK60" s="104"/>
      <c r="AL60" s="105"/>
      <c r="AM60" s="105"/>
      <c r="AP60" s="336"/>
      <c r="AQ60" s="336"/>
      <c r="AR60" s="104"/>
      <c r="AS60" s="104"/>
      <c r="AT60" s="104"/>
    </row>
    <row r="61" spans="5:46" ht="23.25">
      <c r="G61" s="103"/>
      <c r="H61" s="332" t="s">
        <v>226</v>
      </c>
      <c r="I61" s="332"/>
      <c r="J61" s="332">
        <v>6</v>
      </c>
      <c r="K61" s="332"/>
      <c r="L61" s="104"/>
      <c r="M61" s="104"/>
      <c r="N61" s="104"/>
      <c r="O61" s="104"/>
      <c r="P61" s="104"/>
      <c r="Q61" s="104"/>
      <c r="R61" s="104"/>
      <c r="X61" s="104"/>
      <c r="Y61" s="332" t="s">
        <v>226</v>
      </c>
      <c r="Z61" s="332"/>
      <c r="AA61" s="332">
        <v>7</v>
      </c>
      <c r="AB61" s="332"/>
      <c r="AC61" s="104"/>
      <c r="AD61" s="104"/>
      <c r="AE61" s="104"/>
      <c r="AF61" s="104"/>
      <c r="AG61" s="104"/>
      <c r="AH61" s="104"/>
      <c r="AI61" s="104"/>
      <c r="AJ61" s="104"/>
      <c r="AK61" s="104"/>
      <c r="AL61" s="105"/>
      <c r="AM61" s="105"/>
      <c r="AP61" s="336"/>
      <c r="AQ61" s="336"/>
      <c r="AR61" s="104"/>
      <c r="AS61" s="104"/>
      <c r="AT61" s="104"/>
    </row>
    <row r="62" spans="5:46" ht="23.25">
      <c r="G62" s="103"/>
      <c r="H62" s="337" t="s">
        <v>227</v>
      </c>
      <c r="I62" s="337"/>
      <c r="J62" s="337">
        <f>SUM(J50:K61)</f>
        <v>78</v>
      </c>
      <c r="K62" s="337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337" t="s">
        <v>227</v>
      </c>
      <c r="Z62" s="337"/>
      <c r="AA62" s="337">
        <f>SUM(AA50:AB61)</f>
        <v>77</v>
      </c>
      <c r="AB62" s="337"/>
      <c r="AC62" s="104"/>
      <c r="AD62" s="104"/>
      <c r="AE62" s="104"/>
      <c r="AF62" s="104"/>
      <c r="AG62" s="104"/>
      <c r="AH62" s="104"/>
      <c r="AI62" s="104"/>
      <c r="AJ62" s="104"/>
      <c r="AK62" s="104"/>
      <c r="AL62" s="105"/>
      <c r="AM62" s="105"/>
      <c r="AP62" s="336"/>
      <c r="AQ62" s="336"/>
      <c r="AR62" s="104"/>
      <c r="AS62" s="104"/>
      <c r="AT62" s="104"/>
    </row>
    <row r="63" spans="5:46" ht="23.25">
      <c r="G63" s="103"/>
      <c r="H63" s="104"/>
      <c r="I63" s="104"/>
      <c r="J63" s="104"/>
      <c r="K63" s="104"/>
      <c r="L63" s="104"/>
      <c r="M63" s="104"/>
      <c r="N63" s="104"/>
      <c r="O63" s="104"/>
      <c r="P63" s="107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5"/>
      <c r="AM63" s="105"/>
    </row>
    <row r="64" spans="5:46" ht="23.25">
      <c r="E64" s="112"/>
      <c r="G64" s="103"/>
      <c r="M64" s="104"/>
      <c r="N64" s="104"/>
      <c r="O64" s="104"/>
      <c r="P64" s="104"/>
      <c r="Q64" s="104"/>
      <c r="R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5"/>
      <c r="AM64" s="105"/>
    </row>
    <row r="65" spans="7:39" ht="23.25">
      <c r="G65" s="103"/>
      <c r="M65" s="104"/>
      <c r="N65" s="104"/>
      <c r="O65" s="104"/>
      <c r="P65" s="104"/>
      <c r="Q65" s="104"/>
      <c r="R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5"/>
      <c r="AM65" s="105"/>
    </row>
    <row r="66" spans="7:39" ht="23.25">
      <c r="G66" s="103"/>
      <c r="M66" s="104"/>
      <c r="N66" s="104"/>
      <c r="O66" s="104"/>
      <c r="P66" s="104"/>
      <c r="Q66" s="104"/>
      <c r="R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5"/>
      <c r="AM66" s="105"/>
    </row>
    <row r="67" spans="7:39" ht="23.25">
      <c r="G67" s="103"/>
      <c r="H67" s="330" t="s">
        <v>165</v>
      </c>
      <c r="I67" s="330"/>
      <c r="J67" s="330"/>
      <c r="K67" s="330"/>
      <c r="L67" s="330"/>
      <c r="M67" s="330"/>
      <c r="N67" s="330"/>
      <c r="O67" s="330"/>
      <c r="P67" s="330"/>
      <c r="Q67" s="330"/>
      <c r="R67" s="104"/>
      <c r="X67" s="104"/>
      <c r="Y67" s="330" t="s">
        <v>163</v>
      </c>
      <c r="Z67" s="330"/>
      <c r="AA67" s="330"/>
      <c r="AB67" s="330"/>
      <c r="AC67" s="330"/>
      <c r="AD67" s="330"/>
      <c r="AE67" s="330"/>
      <c r="AF67" s="330"/>
      <c r="AG67" s="330"/>
      <c r="AH67" s="330"/>
      <c r="AI67" s="104"/>
      <c r="AJ67" s="104"/>
      <c r="AK67" s="104"/>
      <c r="AL67" s="105"/>
      <c r="AM67" s="105"/>
    </row>
    <row r="68" spans="7:39" ht="23.25">
      <c r="G68" s="103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5"/>
      <c r="AM68" s="105"/>
    </row>
    <row r="69" spans="7:39" ht="23.25">
      <c r="G69" s="103"/>
      <c r="H69" s="331" t="s">
        <v>125</v>
      </c>
      <c r="I69" s="331"/>
      <c r="J69" s="331" t="s">
        <v>167</v>
      </c>
      <c r="K69" s="331"/>
      <c r="L69" s="104"/>
      <c r="M69" s="332" t="s">
        <v>211</v>
      </c>
      <c r="N69" s="332"/>
      <c r="O69" s="332"/>
      <c r="P69" s="332"/>
      <c r="Q69" s="106">
        <f>365</f>
        <v>365</v>
      </c>
      <c r="R69" s="104"/>
      <c r="X69" s="104"/>
      <c r="Y69" s="331" t="s">
        <v>125</v>
      </c>
      <c r="Z69" s="331"/>
      <c r="AA69" s="331" t="s">
        <v>167</v>
      </c>
      <c r="AB69" s="331"/>
      <c r="AC69" s="104"/>
      <c r="AD69" s="332" t="s">
        <v>211</v>
      </c>
      <c r="AE69" s="332"/>
      <c r="AF69" s="332"/>
      <c r="AG69" s="332"/>
      <c r="AH69" s="106">
        <f>365</f>
        <v>365</v>
      </c>
      <c r="AI69" s="104"/>
      <c r="AJ69" s="104"/>
      <c r="AK69" s="104"/>
      <c r="AL69" s="105"/>
      <c r="AM69" s="105"/>
    </row>
    <row r="70" spans="7:39" ht="23.25">
      <c r="G70" s="103"/>
      <c r="H70" s="332" t="s">
        <v>212</v>
      </c>
      <c r="I70" s="332"/>
      <c r="J70" s="332">
        <v>6</v>
      </c>
      <c r="K70" s="332"/>
      <c r="L70" s="104"/>
      <c r="M70" s="332" t="s">
        <v>213</v>
      </c>
      <c r="N70" s="332"/>
      <c r="O70" s="332"/>
      <c r="P70" s="332"/>
      <c r="Q70" s="106">
        <f>J82</f>
        <v>77</v>
      </c>
      <c r="R70" s="104"/>
      <c r="X70" s="104"/>
      <c r="Y70" s="332" t="s">
        <v>212</v>
      </c>
      <c r="Z70" s="332"/>
      <c r="AA70" s="332">
        <v>6</v>
      </c>
      <c r="AB70" s="332"/>
      <c r="AC70" s="104"/>
      <c r="AD70" s="332" t="s">
        <v>213</v>
      </c>
      <c r="AE70" s="332"/>
      <c r="AF70" s="332"/>
      <c r="AG70" s="332"/>
      <c r="AH70" s="106">
        <f>AA82</f>
        <v>77</v>
      </c>
      <c r="AI70" s="104"/>
      <c r="AJ70" s="104"/>
      <c r="AK70" s="104"/>
      <c r="AL70" s="105"/>
      <c r="AM70" s="105"/>
    </row>
    <row r="71" spans="7:39" ht="23.25">
      <c r="G71" s="103"/>
      <c r="H71" s="332" t="s">
        <v>214</v>
      </c>
      <c r="I71" s="332"/>
      <c r="J71" s="332">
        <v>6</v>
      </c>
      <c r="K71" s="332"/>
      <c r="L71" s="104"/>
      <c r="M71" s="333" t="s">
        <v>215</v>
      </c>
      <c r="N71" s="333"/>
      <c r="O71" s="333"/>
      <c r="P71" s="333"/>
      <c r="Q71" s="106">
        <f>Q69-Q70</f>
        <v>288</v>
      </c>
      <c r="R71" s="104"/>
      <c r="X71" s="104"/>
      <c r="Y71" s="332" t="s">
        <v>214</v>
      </c>
      <c r="Z71" s="332"/>
      <c r="AA71" s="332">
        <v>6</v>
      </c>
      <c r="AB71" s="332"/>
      <c r="AC71" s="104"/>
      <c r="AD71" s="333" t="s">
        <v>215</v>
      </c>
      <c r="AE71" s="333"/>
      <c r="AF71" s="333"/>
      <c r="AG71" s="333"/>
      <c r="AH71" s="106">
        <f>AH69-AH70</f>
        <v>288</v>
      </c>
      <c r="AI71" s="104"/>
      <c r="AJ71" s="104"/>
      <c r="AK71" s="104"/>
      <c r="AL71" s="105"/>
      <c r="AM71" s="105"/>
    </row>
    <row r="72" spans="7:39" ht="23.25">
      <c r="G72" s="103"/>
      <c r="H72" s="332" t="s">
        <v>216</v>
      </c>
      <c r="I72" s="332"/>
      <c r="J72" s="332">
        <v>6</v>
      </c>
      <c r="K72" s="332"/>
      <c r="L72" s="104"/>
      <c r="M72" s="104"/>
      <c r="N72" s="104"/>
      <c r="O72" s="104"/>
      <c r="P72" s="104"/>
      <c r="Q72" s="104"/>
      <c r="R72" s="104"/>
      <c r="X72" s="104"/>
      <c r="Y72" s="332" t="s">
        <v>216</v>
      </c>
      <c r="Z72" s="332"/>
      <c r="AA72" s="332">
        <v>6</v>
      </c>
      <c r="AB72" s="332"/>
      <c r="AC72" s="104"/>
      <c r="AD72" s="104"/>
      <c r="AE72" s="104"/>
      <c r="AF72" s="104"/>
      <c r="AG72" s="104"/>
      <c r="AH72" s="104"/>
      <c r="AI72" s="104"/>
      <c r="AJ72" s="104"/>
      <c r="AK72" s="104"/>
      <c r="AL72" s="105"/>
      <c r="AM72" s="105"/>
    </row>
    <row r="73" spans="7:39" ht="23.25">
      <c r="G73" s="103"/>
      <c r="H73" s="332" t="s">
        <v>217</v>
      </c>
      <c r="I73" s="332"/>
      <c r="J73" s="332">
        <v>6</v>
      </c>
      <c r="K73" s="332"/>
      <c r="L73" s="104"/>
      <c r="M73" s="334" t="s">
        <v>218</v>
      </c>
      <c r="N73" s="334"/>
      <c r="O73" s="334"/>
      <c r="P73" s="334"/>
      <c r="Q73" s="335">
        <f>Q71/12</f>
        <v>24</v>
      </c>
      <c r="R73" s="104"/>
      <c r="X73" s="104"/>
      <c r="Y73" s="332" t="s">
        <v>217</v>
      </c>
      <c r="Z73" s="332"/>
      <c r="AA73" s="332">
        <v>7</v>
      </c>
      <c r="AB73" s="332"/>
      <c r="AC73" s="104"/>
      <c r="AD73" s="334" t="s">
        <v>218</v>
      </c>
      <c r="AE73" s="334"/>
      <c r="AF73" s="334"/>
      <c r="AG73" s="334"/>
      <c r="AH73" s="335">
        <f>AH71/12</f>
        <v>24</v>
      </c>
      <c r="AI73" s="104"/>
      <c r="AJ73" s="104"/>
      <c r="AK73" s="104"/>
      <c r="AL73" s="105"/>
      <c r="AM73" s="105"/>
    </row>
    <row r="74" spans="7:39" ht="23.25" customHeight="1">
      <c r="G74" s="103"/>
      <c r="H74" s="332" t="s">
        <v>219</v>
      </c>
      <c r="I74" s="332"/>
      <c r="J74" s="332">
        <v>7</v>
      </c>
      <c r="K74" s="332"/>
      <c r="L74" s="104"/>
      <c r="M74" s="334"/>
      <c r="N74" s="334"/>
      <c r="O74" s="334"/>
      <c r="P74" s="334"/>
      <c r="Q74" s="335"/>
      <c r="R74" s="104"/>
      <c r="X74" s="104"/>
      <c r="Y74" s="332" t="s">
        <v>219</v>
      </c>
      <c r="Z74" s="332"/>
      <c r="AA74" s="332">
        <v>7</v>
      </c>
      <c r="AB74" s="332"/>
      <c r="AC74" s="104"/>
      <c r="AD74" s="334"/>
      <c r="AE74" s="334"/>
      <c r="AF74" s="334"/>
      <c r="AG74" s="334"/>
      <c r="AH74" s="335"/>
      <c r="AI74" s="104"/>
      <c r="AJ74" s="104"/>
      <c r="AK74" s="104"/>
      <c r="AL74" s="105"/>
      <c r="AM74" s="105"/>
    </row>
    <row r="75" spans="7:39" ht="23.25" customHeight="1">
      <c r="G75" s="103"/>
      <c r="H75" s="332" t="s">
        <v>220</v>
      </c>
      <c r="I75" s="332"/>
      <c r="J75" s="332">
        <v>7</v>
      </c>
      <c r="K75" s="332"/>
      <c r="L75" s="104"/>
      <c r="M75" s="104"/>
      <c r="N75" s="104"/>
      <c r="O75" s="104"/>
      <c r="P75" s="104"/>
      <c r="Q75" s="104"/>
      <c r="R75" s="104"/>
      <c r="X75" s="104"/>
      <c r="Y75" s="332" t="s">
        <v>220</v>
      </c>
      <c r="Z75" s="332"/>
      <c r="AA75" s="332">
        <v>6</v>
      </c>
      <c r="AB75" s="332"/>
      <c r="AC75" s="104"/>
      <c r="AD75" s="104"/>
      <c r="AE75" s="104"/>
      <c r="AF75" s="104"/>
      <c r="AG75" s="104"/>
      <c r="AH75" s="104"/>
      <c r="AI75" s="104"/>
      <c r="AJ75" s="104"/>
      <c r="AK75" s="104"/>
      <c r="AL75" s="105"/>
      <c r="AM75" s="105"/>
    </row>
    <row r="76" spans="7:39" ht="23.25">
      <c r="G76" s="103"/>
      <c r="H76" s="332" t="s">
        <v>221</v>
      </c>
      <c r="I76" s="332"/>
      <c r="J76" s="332">
        <v>6</v>
      </c>
      <c r="K76" s="332"/>
      <c r="L76" s="104"/>
      <c r="M76" s="104"/>
      <c r="N76" s="104"/>
      <c r="O76" s="104"/>
      <c r="P76" s="104"/>
      <c r="Q76" s="104"/>
      <c r="R76" s="104"/>
      <c r="X76" s="104"/>
      <c r="Y76" s="332" t="s">
        <v>221</v>
      </c>
      <c r="Z76" s="332"/>
      <c r="AA76" s="332">
        <v>7</v>
      </c>
      <c r="AB76" s="332"/>
      <c r="AC76" s="104"/>
      <c r="AD76" s="104"/>
      <c r="AE76" s="104"/>
      <c r="AF76" s="104"/>
      <c r="AG76" s="104"/>
      <c r="AH76" s="104"/>
      <c r="AI76" s="104"/>
      <c r="AJ76" s="104"/>
      <c r="AK76" s="104"/>
      <c r="AL76" s="105"/>
      <c r="AM76" s="105"/>
    </row>
    <row r="77" spans="7:39" ht="23.25">
      <c r="G77" s="103"/>
      <c r="H77" s="332" t="s">
        <v>222</v>
      </c>
      <c r="I77" s="332"/>
      <c r="J77" s="332">
        <v>8</v>
      </c>
      <c r="K77" s="332"/>
      <c r="L77" s="104"/>
      <c r="M77" s="104"/>
      <c r="N77" s="104"/>
      <c r="O77" s="104"/>
      <c r="P77" s="104"/>
      <c r="Q77" s="104"/>
      <c r="R77" s="104"/>
      <c r="X77" s="104"/>
      <c r="Y77" s="332" t="s">
        <v>222</v>
      </c>
      <c r="Z77" s="332"/>
      <c r="AA77" s="332">
        <v>6</v>
      </c>
      <c r="AB77" s="332"/>
      <c r="AC77" s="104"/>
      <c r="AD77" s="104"/>
      <c r="AE77" s="104"/>
      <c r="AF77" s="104"/>
      <c r="AG77" s="104"/>
      <c r="AH77" s="104"/>
      <c r="AI77" s="104"/>
      <c r="AJ77" s="104"/>
      <c r="AK77" s="104"/>
      <c r="AL77" s="105"/>
      <c r="AM77" s="105"/>
    </row>
    <row r="78" spans="7:39" ht="23.25">
      <c r="G78" s="103"/>
      <c r="H78" s="332" t="s">
        <v>223</v>
      </c>
      <c r="I78" s="332"/>
      <c r="J78" s="332">
        <v>6</v>
      </c>
      <c r="K78" s="332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332" t="s">
        <v>223</v>
      </c>
      <c r="Z78" s="332"/>
      <c r="AA78" s="332">
        <v>7</v>
      </c>
      <c r="AB78" s="332"/>
      <c r="AC78" s="104"/>
      <c r="AD78" s="104"/>
      <c r="AE78" s="104"/>
      <c r="AF78" s="104"/>
      <c r="AG78" s="104"/>
      <c r="AH78" s="104"/>
      <c r="AI78" s="104"/>
      <c r="AJ78" s="104"/>
      <c r="AK78" s="104"/>
      <c r="AL78" s="105"/>
      <c r="AM78" s="105"/>
    </row>
    <row r="79" spans="7:39" ht="23.25">
      <c r="G79" s="103"/>
      <c r="H79" s="332" t="s">
        <v>224</v>
      </c>
      <c r="I79" s="332"/>
      <c r="J79" s="332">
        <v>6</v>
      </c>
      <c r="K79" s="332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332" t="s">
        <v>224</v>
      </c>
      <c r="Z79" s="332"/>
      <c r="AA79" s="332">
        <v>6</v>
      </c>
      <c r="AB79" s="332"/>
      <c r="AC79" s="104"/>
      <c r="AD79" s="104"/>
      <c r="AE79" s="104"/>
      <c r="AF79" s="104"/>
      <c r="AG79" s="104"/>
      <c r="AH79" s="104"/>
      <c r="AI79" s="104"/>
      <c r="AJ79" s="107"/>
      <c r="AK79" s="104"/>
      <c r="AL79" s="105"/>
      <c r="AM79" s="105"/>
    </row>
    <row r="80" spans="7:39" ht="23.25">
      <c r="G80" s="108"/>
      <c r="H80" s="332" t="s">
        <v>225</v>
      </c>
      <c r="I80" s="332"/>
      <c r="J80" s="332">
        <v>7</v>
      </c>
      <c r="K80" s="332"/>
      <c r="L80" s="104"/>
      <c r="M80" s="104"/>
      <c r="N80" s="104"/>
      <c r="O80" s="104"/>
      <c r="P80" s="104"/>
      <c r="Q80" s="104"/>
      <c r="R80" s="105"/>
      <c r="S80" s="105"/>
      <c r="T80" s="105"/>
      <c r="U80" s="105"/>
      <c r="V80" s="105"/>
      <c r="W80" s="105"/>
      <c r="X80" s="105"/>
      <c r="Y80" s="332" t="s">
        <v>225</v>
      </c>
      <c r="Z80" s="332"/>
      <c r="AA80" s="332">
        <v>6</v>
      </c>
      <c r="AB80" s="332"/>
      <c r="AC80" s="104"/>
      <c r="AD80" s="104"/>
      <c r="AE80" s="104"/>
      <c r="AF80" s="104"/>
      <c r="AG80" s="104"/>
      <c r="AH80" s="104"/>
      <c r="AI80" s="105"/>
      <c r="AJ80" s="105"/>
      <c r="AK80" s="105"/>
      <c r="AL80" s="105"/>
      <c r="AM80" s="105"/>
    </row>
    <row r="81" spans="5:46" ht="23.25">
      <c r="G81" s="108"/>
      <c r="H81" s="332" t="s">
        <v>226</v>
      </c>
      <c r="I81" s="332"/>
      <c r="J81" s="332">
        <v>6</v>
      </c>
      <c r="K81" s="332"/>
      <c r="L81" s="104"/>
      <c r="M81" s="104"/>
      <c r="N81" s="104"/>
      <c r="O81" s="104"/>
      <c r="P81" s="104"/>
      <c r="Q81" s="104"/>
      <c r="R81" s="105"/>
      <c r="S81" s="105"/>
      <c r="T81" s="105"/>
      <c r="U81" s="105"/>
      <c r="V81" s="105"/>
      <c r="W81" s="105"/>
      <c r="X81" s="105"/>
      <c r="Y81" s="332" t="s">
        <v>226</v>
      </c>
      <c r="Z81" s="332"/>
      <c r="AA81" s="332">
        <v>7</v>
      </c>
      <c r="AB81" s="332"/>
      <c r="AC81" s="104"/>
      <c r="AD81" s="104"/>
      <c r="AE81" s="104"/>
      <c r="AF81" s="104"/>
      <c r="AG81" s="104"/>
      <c r="AH81" s="104"/>
      <c r="AI81" s="105"/>
      <c r="AJ81" s="105"/>
      <c r="AK81" s="105"/>
      <c r="AL81" s="105"/>
      <c r="AM81" s="105"/>
    </row>
    <row r="82" spans="5:46" ht="23.25">
      <c r="H82" s="337" t="s">
        <v>227</v>
      </c>
      <c r="I82" s="337"/>
      <c r="J82" s="337">
        <f>SUM(J70:K81)</f>
        <v>77</v>
      </c>
      <c r="K82" s="337"/>
      <c r="L82" s="104"/>
      <c r="M82" s="104"/>
      <c r="N82" s="104"/>
      <c r="O82" s="104"/>
      <c r="P82" s="104"/>
      <c r="Q82" s="104"/>
      <c r="Y82" s="337" t="s">
        <v>227</v>
      </c>
      <c r="Z82" s="337"/>
      <c r="AA82" s="337">
        <f>SUM(AA70:AB81)</f>
        <v>77</v>
      </c>
      <c r="AB82" s="337"/>
      <c r="AC82" s="104"/>
      <c r="AD82" s="104"/>
      <c r="AE82" s="104"/>
      <c r="AF82" s="104"/>
      <c r="AG82" s="104"/>
      <c r="AH82" s="104"/>
    </row>
    <row r="88" spans="5:46" ht="23.25">
      <c r="H88" s="336"/>
      <c r="I88" s="336"/>
      <c r="J88" s="104"/>
      <c r="K88" s="104"/>
      <c r="Y88" s="338" t="s">
        <v>228</v>
      </c>
      <c r="Z88" s="339"/>
      <c r="AA88" s="339"/>
      <c r="AB88" s="339"/>
      <c r="AC88" s="339"/>
      <c r="AD88" s="339"/>
      <c r="AE88" s="339"/>
      <c r="AF88" s="340"/>
      <c r="AG88" s="347">
        <f>AVERAGE(Q73,Q53,AH53,AH73)</f>
        <v>23.98</v>
      </c>
      <c r="AH88" s="348"/>
      <c r="AI88" s="348"/>
    </row>
    <row r="89" spans="5:46" ht="23.25">
      <c r="H89" s="336"/>
      <c r="I89" s="336"/>
      <c r="J89" s="104"/>
      <c r="K89" s="104"/>
      <c r="Y89" s="341"/>
      <c r="Z89" s="342"/>
      <c r="AA89" s="342"/>
      <c r="AB89" s="342"/>
      <c r="AC89" s="342"/>
      <c r="AD89" s="342"/>
      <c r="AE89" s="342"/>
      <c r="AF89" s="343"/>
      <c r="AG89" s="348"/>
      <c r="AH89" s="348"/>
      <c r="AI89" s="348"/>
    </row>
    <row r="90" spans="5:46" ht="23.25">
      <c r="H90" s="336"/>
      <c r="I90" s="336"/>
      <c r="J90" s="104"/>
      <c r="K90" s="104"/>
      <c r="L90" s="104"/>
      <c r="R90" s="336"/>
      <c r="S90" s="336"/>
      <c r="T90" s="104"/>
      <c r="U90" s="104"/>
      <c r="V90" s="104"/>
      <c r="Y90" s="344"/>
      <c r="Z90" s="345"/>
      <c r="AA90" s="345"/>
      <c r="AB90" s="345"/>
      <c r="AC90" s="345"/>
      <c r="AD90" s="345"/>
      <c r="AE90" s="345"/>
      <c r="AF90" s="346"/>
      <c r="AG90" s="348"/>
      <c r="AH90" s="348"/>
      <c r="AI90" s="348"/>
    </row>
    <row r="91" spans="5:46" ht="23.25">
      <c r="H91" s="336"/>
      <c r="I91" s="336"/>
      <c r="J91" s="104"/>
      <c r="K91" s="104"/>
      <c r="L91" s="104"/>
      <c r="R91" s="336"/>
      <c r="S91" s="336"/>
      <c r="T91" s="104"/>
      <c r="U91" s="104"/>
      <c r="V91" s="104"/>
    </row>
    <row r="92" spans="5:46" s="93" customFormat="1" ht="23.25">
      <c r="E92" s="94"/>
      <c r="F92" s="94"/>
      <c r="H92" s="336"/>
      <c r="I92" s="336"/>
      <c r="J92" s="104"/>
      <c r="K92" s="104"/>
      <c r="L92" s="104"/>
      <c r="R92" s="336"/>
      <c r="S92" s="336"/>
      <c r="T92" s="104"/>
      <c r="U92" s="104"/>
      <c r="V92" s="104"/>
      <c r="AP92" s="94"/>
      <c r="AQ92" s="94"/>
      <c r="AR92" s="94"/>
      <c r="AS92" s="94"/>
      <c r="AT92" s="94"/>
    </row>
    <row r="93" spans="5:46" s="93" customFormat="1" ht="25.5">
      <c r="E93" s="94"/>
      <c r="F93" s="94"/>
      <c r="H93" s="358" t="s">
        <v>160</v>
      </c>
      <c r="I93" s="358"/>
      <c r="J93" s="358"/>
      <c r="K93" s="358"/>
      <c r="L93" s="358"/>
      <c r="M93" s="358"/>
      <c r="N93" s="358"/>
      <c r="O93" s="358"/>
      <c r="P93" s="358"/>
      <c r="Q93" s="358"/>
      <c r="R93" s="358"/>
      <c r="S93" s="358"/>
      <c r="T93" s="104"/>
      <c r="U93" s="104"/>
      <c r="V93" s="104"/>
      <c r="AP93" s="94"/>
      <c r="AQ93" s="94"/>
      <c r="AR93" s="94"/>
      <c r="AS93" s="94"/>
      <c r="AT93" s="94"/>
    </row>
    <row r="94" spans="5:46" s="93" customFormat="1" ht="23.25">
      <c r="H94" s="359" t="s">
        <v>231</v>
      </c>
      <c r="I94" s="359"/>
      <c r="J94" s="359"/>
      <c r="K94" s="359"/>
      <c r="L94" s="359"/>
      <c r="M94" s="359"/>
      <c r="N94" s="359"/>
      <c r="O94" s="359"/>
      <c r="P94" s="359"/>
      <c r="Q94" s="359"/>
      <c r="R94" s="359"/>
      <c r="S94" s="359"/>
      <c r="T94" s="104"/>
      <c r="U94" s="104"/>
      <c r="V94" s="104"/>
      <c r="AP94" s="94"/>
      <c r="AQ94" s="94"/>
      <c r="AR94" s="94"/>
      <c r="AS94" s="94"/>
      <c r="AT94" s="94"/>
    </row>
    <row r="95" spans="5:46" s="93" customFormat="1" ht="23.25">
      <c r="H95" s="109"/>
      <c r="I95" s="109"/>
      <c r="J95" s="109"/>
      <c r="K95" s="109"/>
      <c r="L95" s="109"/>
      <c r="M95" s="109"/>
      <c r="R95" s="104"/>
      <c r="S95" s="104"/>
      <c r="T95" s="104"/>
      <c r="U95" s="104"/>
      <c r="V95" s="104"/>
      <c r="AP95" s="94"/>
      <c r="AQ95" s="94"/>
      <c r="AR95" s="94"/>
      <c r="AS95" s="94"/>
      <c r="AT95" s="94"/>
    </row>
    <row r="96" spans="5:46" s="93" customFormat="1" ht="60.75" customHeight="1">
      <c r="H96" s="350" t="s">
        <v>125</v>
      </c>
      <c r="I96" s="351"/>
      <c r="J96" s="111" t="s">
        <v>229</v>
      </c>
      <c r="K96" s="352" t="s">
        <v>161</v>
      </c>
      <c r="L96" s="353"/>
      <c r="M96" s="352" t="s">
        <v>232</v>
      </c>
      <c r="N96" s="353"/>
      <c r="O96" s="352" t="s">
        <v>158</v>
      </c>
      <c r="P96" s="353"/>
      <c r="Q96" s="360" t="s">
        <v>230</v>
      </c>
      <c r="R96" s="361"/>
      <c r="S96" s="362"/>
      <c r="T96" s="104"/>
      <c r="U96" s="104"/>
      <c r="V96" s="104"/>
      <c r="AP96" s="94"/>
      <c r="AQ96" s="94"/>
      <c r="AR96" s="94"/>
      <c r="AS96" s="94"/>
      <c r="AT96" s="94"/>
    </row>
    <row r="97" spans="8:46" s="93" customFormat="1" ht="23.25">
      <c r="H97" s="349" t="s">
        <v>81</v>
      </c>
      <c r="I97" s="349"/>
      <c r="J97" s="110">
        <v>31</v>
      </c>
      <c r="K97" s="354">
        <v>10</v>
      </c>
      <c r="L97" s="354"/>
      <c r="M97" s="354">
        <v>1</v>
      </c>
      <c r="N97" s="354"/>
      <c r="O97" s="349">
        <f t="shared" ref="O97:O108" si="15">J97-K97-M97</f>
        <v>20</v>
      </c>
      <c r="P97" s="349"/>
      <c r="Q97" s="357">
        <f>O110/12</f>
        <v>20.92</v>
      </c>
      <c r="R97" s="357"/>
      <c r="S97" s="357"/>
      <c r="T97" s="104"/>
      <c r="U97" s="104"/>
      <c r="V97" s="104"/>
      <c r="AP97" s="94"/>
      <c r="AQ97" s="94"/>
      <c r="AR97" s="94"/>
      <c r="AS97" s="94"/>
      <c r="AT97" s="94"/>
    </row>
    <row r="98" spans="8:46" s="93" customFormat="1" ht="23.25">
      <c r="H98" s="349" t="s">
        <v>82</v>
      </c>
      <c r="I98" s="349"/>
      <c r="J98" s="110">
        <v>28</v>
      </c>
      <c r="K98" s="354">
        <v>8</v>
      </c>
      <c r="L98" s="354"/>
      <c r="M98" s="354">
        <v>1</v>
      </c>
      <c r="N98" s="354"/>
      <c r="O98" s="349">
        <f t="shared" si="15"/>
        <v>19</v>
      </c>
      <c r="P98" s="349"/>
      <c r="Q98" s="357"/>
      <c r="R98" s="357"/>
      <c r="S98" s="357"/>
      <c r="T98" s="104"/>
      <c r="U98" s="104"/>
      <c r="V98" s="104"/>
      <c r="AP98" s="94"/>
      <c r="AQ98" s="94"/>
      <c r="AR98" s="94"/>
      <c r="AS98" s="94"/>
      <c r="AT98" s="94"/>
    </row>
    <row r="99" spans="8:46" ht="21">
      <c r="H99" s="349" t="s">
        <v>83</v>
      </c>
      <c r="I99" s="349"/>
      <c r="J99" s="110">
        <v>31</v>
      </c>
      <c r="K99" s="354">
        <v>8</v>
      </c>
      <c r="L99" s="354"/>
      <c r="M99" s="354">
        <v>0</v>
      </c>
      <c r="N99" s="354"/>
      <c r="O99" s="349">
        <f t="shared" si="15"/>
        <v>23</v>
      </c>
      <c r="P99" s="349"/>
      <c r="Q99" s="357"/>
      <c r="R99" s="357"/>
      <c r="S99" s="357"/>
    </row>
    <row r="100" spans="8:46" ht="21">
      <c r="H100" s="349" t="s">
        <v>84</v>
      </c>
      <c r="I100" s="349"/>
      <c r="J100" s="110">
        <v>30</v>
      </c>
      <c r="K100" s="354">
        <v>8</v>
      </c>
      <c r="L100" s="354"/>
      <c r="M100" s="354">
        <v>2</v>
      </c>
      <c r="N100" s="354"/>
      <c r="O100" s="349">
        <f t="shared" si="15"/>
        <v>20</v>
      </c>
      <c r="P100" s="349"/>
      <c r="Q100" s="357"/>
      <c r="R100" s="357"/>
      <c r="S100" s="357"/>
    </row>
    <row r="101" spans="8:46" ht="21">
      <c r="H101" s="349" t="s">
        <v>85</v>
      </c>
      <c r="I101" s="349"/>
      <c r="J101" s="110">
        <v>31</v>
      </c>
      <c r="K101" s="354">
        <v>10</v>
      </c>
      <c r="L101" s="354"/>
      <c r="M101" s="354">
        <v>0</v>
      </c>
      <c r="N101" s="354"/>
      <c r="O101" s="349">
        <f t="shared" si="15"/>
        <v>21</v>
      </c>
      <c r="P101" s="349"/>
      <c r="Q101" s="357"/>
      <c r="R101" s="357"/>
      <c r="S101" s="357"/>
    </row>
    <row r="102" spans="8:46" ht="21">
      <c r="H102" s="349" t="s">
        <v>86</v>
      </c>
      <c r="I102" s="349"/>
      <c r="J102" s="110">
        <v>30</v>
      </c>
      <c r="K102" s="354">
        <v>8</v>
      </c>
      <c r="L102" s="354"/>
      <c r="M102" s="354">
        <v>1</v>
      </c>
      <c r="N102" s="354"/>
      <c r="O102" s="349">
        <f t="shared" si="15"/>
        <v>21</v>
      </c>
      <c r="P102" s="349"/>
      <c r="Q102" s="357"/>
      <c r="R102" s="357"/>
      <c r="S102" s="357"/>
    </row>
    <row r="103" spans="8:46" ht="21">
      <c r="H103" s="349" t="s">
        <v>87</v>
      </c>
      <c r="I103" s="349"/>
      <c r="J103" s="110">
        <v>31</v>
      </c>
      <c r="K103" s="354">
        <v>9</v>
      </c>
      <c r="L103" s="354"/>
      <c r="M103" s="354">
        <v>0</v>
      </c>
      <c r="N103" s="354"/>
      <c r="O103" s="349">
        <f t="shared" si="15"/>
        <v>22</v>
      </c>
      <c r="P103" s="349"/>
      <c r="Q103" s="357"/>
      <c r="R103" s="357"/>
      <c r="S103" s="357"/>
    </row>
    <row r="104" spans="8:46" ht="21">
      <c r="H104" s="349" t="s">
        <v>88</v>
      </c>
      <c r="I104" s="349"/>
      <c r="J104" s="110">
        <v>31</v>
      </c>
      <c r="K104" s="354">
        <v>9</v>
      </c>
      <c r="L104" s="354"/>
      <c r="M104" s="354">
        <v>0</v>
      </c>
      <c r="N104" s="354"/>
      <c r="O104" s="349">
        <f t="shared" si="15"/>
        <v>22</v>
      </c>
      <c r="P104" s="349"/>
      <c r="Q104" s="357"/>
      <c r="R104" s="357"/>
      <c r="S104" s="357"/>
    </row>
    <row r="105" spans="8:46" ht="21">
      <c r="H105" s="349" t="s">
        <v>89</v>
      </c>
      <c r="I105" s="349"/>
      <c r="J105" s="110">
        <v>30</v>
      </c>
      <c r="K105" s="354">
        <v>8</v>
      </c>
      <c r="L105" s="354"/>
      <c r="M105" s="354">
        <v>1</v>
      </c>
      <c r="N105" s="354"/>
      <c r="O105" s="349">
        <f t="shared" si="15"/>
        <v>21</v>
      </c>
      <c r="P105" s="349"/>
      <c r="Q105" s="357"/>
      <c r="R105" s="357"/>
      <c r="S105" s="357"/>
    </row>
    <row r="106" spans="8:46" ht="21">
      <c r="H106" s="349" t="s">
        <v>90</v>
      </c>
      <c r="I106" s="349"/>
      <c r="J106" s="110">
        <v>31</v>
      </c>
      <c r="K106" s="354">
        <v>10</v>
      </c>
      <c r="L106" s="354"/>
      <c r="M106" s="354">
        <v>1</v>
      </c>
      <c r="N106" s="354"/>
      <c r="O106" s="349">
        <f t="shared" si="15"/>
        <v>20</v>
      </c>
      <c r="P106" s="349"/>
      <c r="Q106" s="357"/>
      <c r="R106" s="357"/>
      <c r="S106" s="357"/>
    </row>
    <row r="107" spans="8:46" ht="21">
      <c r="H107" s="349" t="s">
        <v>91</v>
      </c>
      <c r="I107" s="349"/>
      <c r="J107" s="110">
        <v>30</v>
      </c>
      <c r="K107" s="354">
        <v>8</v>
      </c>
      <c r="L107" s="354"/>
      <c r="M107" s="354">
        <v>3</v>
      </c>
      <c r="N107" s="354"/>
      <c r="O107" s="349">
        <f t="shared" si="15"/>
        <v>19</v>
      </c>
      <c r="P107" s="349"/>
      <c r="Q107" s="357"/>
      <c r="R107" s="357"/>
      <c r="S107" s="357"/>
    </row>
    <row r="108" spans="8:46" ht="21">
      <c r="H108" s="349" t="s">
        <v>92</v>
      </c>
      <c r="I108" s="349"/>
      <c r="J108" s="110">
        <v>31</v>
      </c>
      <c r="K108" s="354">
        <v>8</v>
      </c>
      <c r="L108" s="354"/>
      <c r="M108" s="354">
        <v>0</v>
      </c>
      <c r="N108" s="354"/>
      <c r="O108" s="349">
        <f t="shared" si="15"/>
        <v>23</v>
      </c>
      <c r="P108" s="349"/>
      <c r="Q108" s="357"/>
      <c r="R108" s="357"/>
      <c r="S108" s="357"/>
    </row>
    <row r="109" spans="8:46" ht="21">
      <c r="H109" s="349"/>
      <c r="I109" s="349"/>
      <c r="J109" s="110"/>
      <c r="K109" s="354"/>
      <c r="L109" s="354"/>
      <c r="M109" s="354"/>
      <c r="N109" s="354"/>
      <c r="O109" s="349"/>
      <c r="P109" s="349"/>
      <c r="Q109" s="357"/>
      <c r="R109" s="357"/>
      <c r="S109" s="357"/>
    </row>
    <row r="110" spans="8:46" ht="21">
      <c r="H110" s="355" t="s">
        <v>170</v>
      </c>
      <c r="I110" s="355"/>
      <c r="J110" s="111">
        <f>SUM(J97:J108)</f>
        <v>365</v>
      </c>
      <c r="K110" s="356">
        <f>SUM(K97:K108)</f>
        <v>104</v>
      </c>
      <c r="L110" s="356"/>
      <c r="M110" s="356">
        <f>SUM(M97:M108)</f>
        <v>10</v>
      </c>
      <c r="N110" s="356"/>
      <c r="O110" s="356">
        <f>SUM(O97:O108)</f>
        <v>251</v>
      </c>
      <c r="P110" s="356"/>
      <c r="Q110" s="357"/>
      <c r="R110" s="357"/>
      <c r="S110" s="357"/>
    </row>
  </sheetData>
  <mergeCells count="225">
    <mergeCell ref="Q97:S110"/>
    <mergeCell ref="H93:S93"/>
    <mergeCell ref="H94:S94"/>
    <mergeCell ref="O109:P109"/>
    <mergeCell ref="O110:P110"/>
    <mergeCell ref="Q96:S96"/>
    <mergeCell ref="O103:P103"/>
    <mergeCell ref="O104:P104"/>
    <mergeCell ref="O105:P105"/>
    <mergeCell ref="O106:P106"/>
    <mergeCell ref="M109:N109"/>
    <mergeCell ref="M110:N110"/>
    <mergeCell ref="O96:P96"/>
    <mergeCell ref="O97:P97"/>
    <mergeCell ref="O98:P98"/>
    <mergeCell ref="O99:P99"/>
    <mergeCell ref="O100:P100"/>
    <mergeCell ref="M100:N100"/>
    <mergeCell ref="M101:N101"/>
    <mergeCell ref="M106:N106"/>
    <mergeCell ref="K109:L109"/>
    <mergeCell ref="K110:L110"/>
    <mergeCell ref="O101:P101"/>
    <mergeCell ref="O102:P102"/>
    <mergeCell ref="M102:N102"/>
    <mergeCell ref="M103:N103"/>
    <mergeCell ref="M104:N104"/>
    <mergeCell ref="M105:N105"/>
    <mergeCell ref="O107:P107"/>
    <mergeCell ref="O108:P108"/>
    <mergeCell ref="M107:N107"/>
    <mergeCell ref="K107:L107"/>
    <mergeCell ref="K108:L108"/>
    <mergeCell ref="M108:N108"/>
    <mergeCell ref="K101:L101"/>
    <mergeCell ref="K102:L102"/>
    <mergeCell ref="K103:L103"/>
    <mergeCell ref="K104:L104"/>
    <mergeCell ref="K105:L105"/>
    <mergeCell ref="K106:L106"/>
    <mergeCell ref="H106:I106"/>
    <mergeCell ref="H107:I107"/>
    <mergeCell ref="H108:I108"/>
    <mergeCell ref="H109:I109"/>
    <mergeCell ref="H110:I110"/>
    <mergeCell ref="K96:L96"/>
    <mergeCell ref="K97:L97"/>
    <mergeCell ref="K98:L98"/>
    <mergeCell ref="K99:L99"/>
    <mergeCell ref="K100:L100"/>
    <mergeCell ref="H100:I100"/>
    <mergeCell ref="H101:I101"/>
    <mergeCell ref="H102:I102"/>
    <mergeCell ref="H103:I103"/>
    <mergeCell ref="H104:I104"/>
    <mergeCell ref="H105:I105"/>
    <mergeCell ref="H97:I97"/>
    <mergeCell ref="H98:I98"/>
    <mergeCell ref="H99:I99"/>
    <mergeCell ref="H96:I96"/>
    <mergeCell ref="H92:I92"/>
    <mergeCell ref="R92:S92"/>
    <mergeCell ref="M96:N96"/>
    <mergeCell ref="M97:N97"/>
    <mergeCell ref="M98:N98"/>
    <mergeCell ref="M99:N99"/>
    <mergeCell ref="H91:I91"/>
    <mergeCell ref="R91:S91"/>
    <mergeCell ref="H88:I88"/>
    <mergeCell ref="Y88:AF90"/>
    <mergeCell ref="AG88:AI90"/>
    <mergeCell ref="H89:I89"/>
    <mergeCell ref="H90:I90"/>
    <mergeCell ref="R90:S90"/>
    <mergeCell ref="H81:I81"/>
    <mergeCell ref="J81:K81"/>
    <mergeCell ref="Y81:Z81"/>
    <mergeCell ref="AA81:AB81"/>
    <mergeCell ref="H82:I82"/>
    <mergeCell ref="J82:K82"/>
    <mergeCell ref="Y82:Z82"/>
    <mergeCell ref="AA82:AB82"/>
    <mergeCell ref="H79:I79"/>
    <mergeCell ref="J79:K79"/>
    <mergeCell ref="Y79:Z79"/>
    <mergeCell ref="AA79:AB79"/>
    <mergeCell ref="H80:I80"/>
    <mergeCell ref="J80:K80"/>
    <mergeCell ref="Y80:Z80"/>
    <mergeCell ref="AA80:AB80"/>
    <mergeCell ref="H77:I77"/>
    <mergeCell ref="J77:K77"/>
    <mergeCell ref="Y77:Z77"/>
    <mergeCell ref="AA77:AB77"/>
    <mergeCell ref="H78:I78"/>
    <mergeCell ref="J78:K78"/>
    <mergeCell ref="Y78:Z78"/>
    <mergeCell ref="AA78:AB78"/>
    <mergeCell ref="H75:I75"/>
    <mergeCell ref="J75:K75"/>
    <mergeCell ref="Y75:Z75"/>
    <mergeCell ref="AA75:AB75"/>
    <mergeCell ref="H76:I76"/>
    <mergeCell ref="J76:K76"/>
    <mergeCell ref="Y76:Z76"/>
    <mergeCell ref="AA76:AB76"/>
    <mergeCell ref="AD73:AG74"/>
    <mergeCell ref="AH73:AH74"/>
    <mergeCell ref="H74:I74"/>
    <mergeCell ref="J74:K74"/>
    <mergeCell ref="Y74:Z74"/>
    <mergeCell ref="AA74:AB74"/>
    <mergeCell ref="H72:I72"/>
    <mergeCell ref="J72:K72"/>
    <mergeCell ref="Y72:Z72"/>
    <mergeCell ref="AA72:AB72"/>
    <mergeCell ref="H73:I73"/>
    <mergeCell ref="J73:K73"/>
    <mergeCell ref="M73:P74"/>
    <mergeCell ref="Q73:Q74"/>
    <mergeCell ref="Y73:Z73"/>
    <mergeCell ref="AA73:AB73"/>
    <mergeCell ref="H71:I71"/>
    <mergeCell ref="J71:K71"/>
    <mergeCell ref="M71:P71"/>
    <mergeCell ref="Y71:Z71"/>
    <mergeCell ref="AA71:AB71"/>
    <mergeCell ref="AD71:AG71"/>
    <mergeCell ref="H70:I70"/>
    <mergeCell ref="J70:K70"/>
    <mergeCell ref="M70:P70"/>
    <mergeCell ref="Y70:Z70"/>
    <mergeCell ref="AA70:AB70"/>
    <mergeCell ref="AD70:AG70"/>
    <mergeCell ref="H67:Q67"/>
    <mergeCell ref="Y67:AH67"/>
    <mergeCell ref="H69:I69"/>
    <mergeCell ref="J69:K69"/>
    <mergeCell ref="M69:P69"/>
    <mergeCell ref="Y69:Z69"/>
    <mergeCell ref="AA69:AB69"/>
    <mergeCell ref="AD69:AG69"/>
    <mergeCell ref="H61:I61"/>
    <mergeCell ref="J61:K61"/>
    <mergeCell ref="Y61:Z61"/>
    <mergeCell ref="AA61:AB61"/>
    <mergeCell ref="AP61:AQ61"/>
    <mergeCell ref="H62:I62"/>
    <mergeCell ref="J62:K62"/>
    <mergeCell ref="Y62:Z62"/>
    <mergeCell ref="AA62:AB62"/>
    <mergeCell ref="AP62:AQ62"/>
    <mergeCell ref="H59:I59"/>
    <mergeCell ref="J59:K59"/>
    <mergeCell ref="Y59:Z59"/>
    <mergeCell ref="AA59:AB59"/>
    <mergeCell ref="AP59:AQ59"/>
    <mergeCell ref="H60:I60"/>
    <mergeCell ref="J60:K60"/>
    <mergeCell ref="Y60:Z60"/>
    <mergeCell ref="AA60:AB60"/>
    <mergeCell ref="AP60:AQ60"/>
    <mergeCell ref="H57:I57"/>
    <mergeCell ref="J57:K57"/>
    <mergeCell ref="Y57:Z57"/>
    <mergeCell ref="AA57:AB57"/>
    <mergeCell ref="AP57:AQ57"/>
    <mergeCell ref="H58:I58"/>
    <mergeCell ref="J58:K58"/>
    <mergeCell ref="Y58:Z58"/>
    <mergeCell ref="AA58:AB58"/>
    <mergeCell ref="AP58:AQ58"/>
    <mergeCell ref="H55:I55"/>
    <mergeCell ref="J55:K55"/>
    <mergeCell ref="Y55:Z55"/>
    <mergeCell ref="AA55:AB55"/>
    <mergeCell ref="AP55:AQ55"/>
    <mergeCell ref="H56:I56"/>
    <mergeCell ref="J56:K56"/>
    <mergeCell ref="Y56:Z56"/>
    <mergeCell ref="AA56:AB56"/>
    <mergeCell ref="AP56:AQ56"/>
    <mergeCell ref="AD53:AG54"/>
    <mergeCell ref="AH53:AH54"/>
    <mergeCell ref="AP53:AQ53"/>
    <mergeCell ref="H54:I54"/>
    <mergeCell ref="J54:K54"/>
    <mergeCell ref="Y54:Z54"/>
    <mergeCell ref="AA54:AB54"/>
    <mergeCell ref="AP54:AQ54"/>
    <mergeCell ref="H53:I53"/>
    <mergeCell ref="J53:K53"/>
    <mergeCell ref="M53:P54"/>
    <mergeCell ref="Q53:Q54"/>
    <mergeCell ref="Y53:Z53"/>
    <mergeCell ref="AA53:AB53"/>
    <mergeCell ref="AP51:AQ51"/>
    <mergeCell ref="H52:I52"/>
    <mergeCell ref="J52:K52"/>
    <mergeCell ref="Y52:Z52"/>
    <mergeCell ref="AA52:AB52"/>
    <mergeCell ref="AP52:AQ52"/>
    <mergeCell ref="H51:I51"/>
    <mergeCell ref="J51:K51"/>
    <mergeCell ref="M51:P51"/>
    <mergeCell ref="Y51:Z51"/>
    <mergeCell ref="AA51:AB51"/>
    <mergeCell ref="AD51:AG51"/>
    <mergeCell ref="AD49:AG49"/>
    <mergeCell ref="H50:I50"/>
    <mergeCell ref="J50:K50"/>
    <mergeCell ref="M50:P50"/>
    <mergeCell ref="Y50:Z50"/>
    <mergeCell ref="AA50:AB50"/>
    <mergeCell ref="AD50:AG50"/>
    <mergeCell ref="G2:AJ2"/>
    <mergeCell ref="G6:AJ6"/>
    <mergeCell ref="G7:AJ7"/>
    <mergeCell ref="H47:Q47"/>
    <mergeCell ref="Y47:AH47"/>
    <mergeCell ref="H49:I49"/>
    <mergeCell ref="J49:K49"/>
    <mergeCell ref="M49:P49"/>
    <mergeCell ref="Y49:Z49"/>
    <mergeCell ref="AA49:AB49"/>
  </mergeCells>
  <conditionalFormatting sqref="H10:AI13">
    <cfRule type="cellIs" dxfId="0" priority="1" stopIfTrue="1" operator="equal">
      <formula>"F"</formula>
    </cfRule>
  </conditionalFormatting>
  <printOptions horizontalCentered="1"/>
  <pageMargins left="0.47244094488188981" right="0.59055118110236227" top="0.38" bottom="0.59" header="0.35433070866141736" footer="0.51181102362204722"/>
  <pageSetup paperSize="9" scale="2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C2:P104"/>
  <sheetViews>
    <sheetView topLeftCell="J1" workbookViewId="0">
      <selection activeCell="O29" sqref="O29"/>
    </sheetView>
  </sheetViews>
  <sheetFormatPr defaultRowHeight="12.75"/>
  <cols>
    <col min="1" max="2" width="0" style="49" hidden="1" customWidth="1"/>
    <col min="3" max="3" width="11.5703125" style="49" hidden="1" customWidth="1"/>
    <col min="4" max="4" width="0" style="49" hidden="1" customWidth="1"/>
    <col min="5" max="5" width="17.5703125" style="49" hidden="1" customWidth="1"/>
    <col min="6" max="6" width="24.28515625" style="49" hidden="1" customWidth="1"/>
    <col min="7" max="7" width="20.5703125" style="49" hidden="1" customWidth="1"/>
    <col min="8" max="8" width="22" style="49" hidden="1" customWidth="1"/>
    <col min="9" max="9" width="19.5703125" style="49" hidden="1" customWidth="1"/>
    <col min="10" max="10" width="21.28515625" style="49" customWidth="1"/>
    <col min="11" max="11" width="21.85546875" style="49" customWidth="1"/>
    <col min="12" max="12" width="30.7109375" style="49" bestFit="1" customWidth="1"/>
    <col min="13" max="13" width="23.42578125" style="49" customWidth="1"/>
    <col min="14" max="14" width="28.42578125" style="49" customWidth="1"/>
    <col min="15" max="15" width="15.7109375" style="49" customWidth="1"/>
    <col min="16" max="16" width="23.5703125" style="49" customWidth="1"/>
    <col min="17" max="16384" width="9.140625" style="49"/>
  </cols>
  <sheetData>
    <row r="2" spans="3:16">
      <c r="D2" s="72"/>
      <c r="E2" s="72"/>
      <c r="F2" s="72"/>
      <c r="G2" s="72"/>
      <c r="H2" s="72"/>
    </row>
    <row r="3" spans="3:16">
      <c r="C3" s="363"/>
      <c r="D3" s="363"/>
      <c r="E3" s="363"/>
      <c r="F3" s="363"/>
      <c r="G3" s="363"/>
      <c r="H3" s="363"/>
      <c r="I3" s="363"/>
      <c r="J3" s="363"/>
    </row>
    <row r="4" spans="3:16" ht="32.25" customHeight="1">
      <c r="C4" s="367" t="s">
        <v>164</v>
      </c>
      <c r="D4" s="367"/>
      <c r="E4" s="367"/>
      <c r="F4" s="367"/>
      <c r="G4" s="367"/>
      <c r="H4" s="367"/>
      <c r="I4" s="367"/>
      <c r="K4" s="364" t="s">
        <v>233</v>
      </c>
      <c r="L4" s="364"/>
      <c r="M4" s="364"/>
      <c r="N4" s="364"/>
      <c r="O4" s="364"/>
      <c r="P4" s="364"/>
    </row>
    <row r="5" spans="3:16" ht="12" hidden="1" customHeight="1">
      <c r="D5" s="72"/>
      <c r="E5" s="72"/>
      <c r="F5" s="72"/>
      <c r="G5" s="72"/>
      <c r="H5" s="72"/>
    </row>
    <row r="6" spans="3:16" ht="36.75" hidden="1" customHeight="1">
      <c r="C6" s="75" t="s">
        <v>125</v>
      </c>
      <c r="D6" s="76" t="s">
        <v>168</v>
      </c>
      <c r="E6" s="76" t="s">
        <v>167</v>
      </c>
      <c r="F6" s="76" t="s">
        <v>158</v>
      </c>
      <c r="G6" s="76" t="s">
        <v>169</v>
      </c>
      <c r="I6" s="76" t="s">
        <v>159</v>
      </c>
    </row>
    <row r="7" spans="3:16" ht="12.75" customHeight="1">
      <c r="C7" s="77" t="s">
        <v>81</v>
      </c>
      <c r="D7" s="78">
        <v>31</v>
      </c>
      <c r="E7" s="79">
        <v>6</v>
      </c>
      <c r="F7" s="80">
        <f>D7-E7</f>
        <v>25</v>
      </c>
      <c r="G7" s="81"/>
      <c r="I7" s="66">
        <v>1</v>
      </c>
    </row>
    <row r="8" spans="3:16" ht="12.75" customHeight="1">
      <c r="C8" s="77" t="s">
        <v>82</v>
      </c>
      <c r="D8" s="78">
        <v>28</v>
      </c>
      <c r="E8" s="79">
        <v>6</v>
      </c>
      <c r="F8" s="80">
        <f t="shared" ref="F8:F21" si="0">D8-E8</f>
        <v>22</v>
      </c>
      <c r="G8" s="81"/>
      <c r="I8" s="66">
        <v>1</v>
      </c>
    </row>
    <row r="9" spans="3:16" ht="12.75" customHeight="1">
      <c r="C9" s="77" t="s">
        <v>83</v>
      </c>
      <c r="D9" s="78">
        <v>31</v>
      </c>
      <c r="E9" s="79">
        <v>8</v>
      </c>
      <c r="F9" s="80">
        <f t="shared" si="0"/>
        <v>23</v>
      </c>
      <c r="G9" s="81"/>
      <c r="I9" s="66">
        <v>0</v>
      </c>
      <c r="K9" s="365" t="s">
        <v>6</v>
      </c>
      <c r="L9" s="365"/>
      <c r="M9" s="365"/>
      <c r="N9" s="365"/>
      <c r="O9" s="365"/>
      <c r="P9" s="365"/>
    </row>
    <row r="10" spans="3:16" ht="12.75" customHeight="1">
      <c r="C10" s="77" t="s">
        <v>84</v>
      </c>
      <c r="D10" s="78">
        <v>30</v>
      </c>
      <c r="E10" s="79">
        <v>6</v>
      </c>
      <c r="F10" s="80">
        <f t="shared" si="0"/>
        <v>24</v>
      </c>
      <c r="G10" s="81"/>
      <c r="I10" s="66">
        <v>2</v>
      </c>
    </row>
    <row r="11" spans="3:16" ht="32.25" customHeight="1">
      <c r="C11" s="77" t="s">
        <v>85</v>
      </c>
      <c r="D11" s="78">
        <v>31</v>
      </c>
      <c r="E11" s="79">
        <v>6</v>
      </c>
      <c r="F11" s="80">
        <f t="shared" si="0"/>
        <v>25</v>
      </c>
      <c r="G11" s="81"/>
      <c r="I11" s="66">
        <v>0</v>
      </c>
      <c r="K11" s="133" t="s">
        <v>69</v>
      </c>
      <c r="L11" s="134" t="s">
        <v>97</v>
      </c>
      <c r="M11" s="133" t="s">
        <v>236</v>
      </c>
      <c r="N11" s="133" t="s">
        <v>98</v>
      </c>
      <c r="O11" s="133" t="s">
        <v>239</v>
      </c>
      <c r="P11" s="135" t="s">
        <v>101</v>
      </c>
    </row>
    <row r="12" spans="3:16" ht="32.25" customHeight="1">
      <c r="C12" s="77" t="s">
        <v>86</v>
      </c>
      <c r="D12" s="78">
        <v>30</v>
      </c>
      <c r="E12" s="79">
        <v>7</v>
      </c>
      <c r="F12" s="80">
        <f t="shared" si="0"/>
        <v>23</v>
      </c>
      <c r="G12" s="81"/>
      <c r="I12" s="66">
        <v>0</v>
      </c>
      <c r="K12" s="132" t="s">
        <v>234</v>
      </c>
      <c r="L12" s="131">
        <f>Escala!AG88</f>
        <v>23.98</v>
      </c>
      <c r="M12" s="132" t="s">
        <v>99</v>
      </c>
      <c r="N12" s="132" t="s">
        <v>100</v>
      </c>
      <c r="O12" s="136">
        <v>11</v>
      </c>
      <c r="P12" s="137">
        <f>L12*O12</f>
        <v>263.77999999999997</v>
      </c>
    </row>
    <row r="13" spans="3:16" ht="32.25" customHeight="1">
      <c r="C13" s="77" t="s">
        <v>87</v>
      </c>
      <c r="D13" s="78">
        <v>31</v>
      </c>
      <c r="E13" s="79">
        <v>6</v>
      </c>
      <c r="F13" s="80">
        <f t="shared" si="0"/>
        <v>25</v>
      </c>
      <c r="G13" s="81"/>
      <c r="I13" s="66">
        <v>0</v>
      </c>
      <c r="K13" s="132" t="s">
        <v>235</v>
      </c>
      <c r="L13" s="131">
        <f>Escala!Q97</f>
        <v>20.92</v>
      </c>
      <c r="M13" s="132" t="s">
        <v>99</v>
      </c>
      <c r="N13" s="132" t="s">
        <v>100</v>
      </c>
      <c r="O13" s="136">
        <v>11</v>
      </c>
      <c r="P13" s="137">
        <f>L13*O13</f>
        <v>230.12</v>
      </c>
    </row>
    <row r="14" spans="3:16" ht="12.75" customHeight="1">
      <c r="C14" s="77" t="s">
        <v>88</v>
      </c>
      <c r="D14" s="78">
        <v>31</v>
      </c>
      <c r="E14" s="79">
        <v>6</v>
      </c>
      <c r="F14" s="80">
        <f t="shared" si="0"/>
        <v>25</v>
      </c>
      <c r="G14" s="81"/>
      <c r="I14" s="66">
        <v>0</v>
      </c>
    </row>
    <row r="15" spans="3:16" ht="12.75" customHeight="1">
      <c r="C15" s="77" t="s">
        <v>89</v>
      </c>
      <c r="D15" s="78">
        <v>30</v>
      </c>
      <c r="E15" s="79">
        <v>6</v>
      </c>
      <c r="F15" s="80">
        <f t="shared" si="0"/>
        <v>24</v>
      </c>
      <c r="G15" s="81"/>
      <c r="I15" s="66">
        <v>0</v>
      </c>
      <c r="K15" s="138" t="s">
        <v>240</v>
      </c>
    </row>
    <row r="16" spans="3:16" ht="12.75" customHeight="1">
      <c r="C16" s="77"/>
      <c r="D16" s="78"/>
      <c r="E16" s="79"/>
      <c r="F16" s="80"/>
      <c r="G16" s="81"/>
      <c r="I16" s="66"/>
    </row>
    <row r="17" spans="3:16" ht="12.75" customHeight="1">
      <c r="C17" s="77"/>
      <c r="D17" s="78"/>
      <c r="E17" s="79"/>
      <c r="F17" s="80"/>
      <c r="G17" s="81"/>
      <c r="I17" s="66"/>
    </row>
    <row r="18" spans="3:16" ht="12.75" customHeight="1">
      <c r="C18" s="77" t="s">
        <v>90</v>
      </c>
      <c r="D18" s="78">
        <v>31</v>
      </c>
      <c r="E18" s="79">
        <v>6</v>
      </c>
      <c r="F18" s="80">
        <f t="shared" si="0"/>
        <v>25</v>
      </c>
      <c r="G18" s="81"/>
      <c r="I18" s="66">
        <v>1</v>
      </c>
    </row>
    <row r="19" spans="3:16" ht="12.75" customHeight="1">
      <c r="C19" s="77" t="s">
        <v>91</v>
      </c>
      <c r="D19" s="78">
        <v>30</v>
      </c>
      <c r="E19" s="79">
        <v>7</v>
      </c>
      <c r="F19" s="80">
        <f t="shared" si="0"/>
        <v>23</v>
      </c>
      <c r="G19" s="81"/>
      <c r="I19" s="66">
        <v>1</v>
      </c>
      <c r="K19" s="365" t="s">
        <v>238</v>
      </c>
      <c r="L19" s="365"/>
      <c r="M19" s="365"/>
      <c r="N19" s="365"/>
      <c r="O19" s="365"/>
      <c r="P19" s="365"/>
    </row>
    <row r="20" spans="3:16" ht="12.75" customHeight="1">
      <c r="C20" s="77" t="s">
        <v>92</v>
      </c>
      <c r="D20" s="78">
        <v>31</v>
      </c>
      <c r="E20" s="79">
        <v>6</v>
      </c>
      <c r="F20" s="80">
        <f t="shared" si="0"/>
        <v>25</v>
      </c>
      <c r="G20" s="81"/>
      <c r="I20" s="66">
        <v>1</v>
      </c>
    </row>
    <row r="21" spans="3:16" ht="32.25" customHeight="1">
      <c r="C21" s="66"/>
      <c r="D21" s="78"/>
      <c r="E21" s="82"/>
      <c r="F21" s="80">
        <f t="shared" si="0"/>
        <v>0</v>
      </c>
      <c r="G21" s="81"/>
      <c r="I21" s="66"/>
      <c r="K21" s="133" t="s">
        <v>69</v>
      </c>
      <c r="L21" s="134" t="s">
        <v>97</v>
      </c>
      <c r="M21" s="133" t="s">
        <v>237</v>
      </c>
      <c r="N21" s="135" t="s">
        <v>101</v>
      </c>
    </row>
    <row r="22" spans="3:16" ht="32.25" customHeight="1">
      <c r="C22" s="89" t="s">
        <v>170</v>
      </c>
      <c r="D22" s="90">
        <f>SUM(D7:D20)</f>
        <v>365</v>
      </c>
      <c r="E22" s="90">
        <f>SUM(E7:E20)</f>
        <v>76</v>
      </c>
      <c r="F22" s="90">
        <f>SUM(F7:F20)</f>
        <v>289</v>
      </c>
      <c r="G22" s="83">
        <f>F22/12</f>
        <v>24.08</v>
      </c>
      <c r="I22" s="84">
        <f>SUM(I7:I21)</f>
        <v>7</v>
      </c>
      <c r="K22" s="132" t="s">
        <v>234</v>
      </c>
      <c r="L22" s="131">
        <f>Escala!AG88</f>
        <v>23.98</v>
      </c>
      <c r="M22" s="136">
        <v>35</v>
      </c>
      <c r="N22" s="137">
        <f>L22*M22</f>
        <v>839.3</v>
      </c>
    </row>
    <row r="23" spans="3:16" ht="32.25" customHeight="1">
      <c r="K23" s="132" t="s">
        <v>235</v>
      </c>
      <c r="L23" s="131">
        <f>Escala!Q97</f>
        <v>20.92</v>
      </c>
      <c r="M23" s="136">
        <v>35</v>
      </c>
      <c r="N23" s="137">
        <f>L23*M23</f>
        <v>732.2</v>
      </c>
    </row>
    <row r="25" spans="3:16">
      <c r="K25" s="138" t="s">
        <v>241</v>
      </c>
    </row>
    <row r="26" spans="3:16">
      <c r="C26" s="367" t="s">
        <v>165</v>
      </c>
      <c r="D26" s="367"/>
      <c r="E26" s="367"/>
      <c r="F26" s="367"/>
      <c r="G26" s="367"/>
      <c r="H26" s="367"/>
      <c r="I26" s="367"/>
    </row>
    <row r="27" spans="3:16">
      <c r="D27" s="72"/>
      <c r="E27" s="72"/>
      <c r="F27" s="72"/>
      <c r="G27" s="72"/>
      <c r="H27" s="72"/>
    </row>
    <row r="28" spans="3:16" ht="24">
      <c r="C28" s="75" t="s">
        <v>93</v>
      </c>
      <c r="D28" s="76" t="s">
        <v>94</v>
      </c>
      <c r="E28" s="76" t="s">
        <v>157</v>
      </c>
      <c r="F28" s="76" t="s">
        <v>158</v>
      </c>
      <c r="G28" s="76" t="s">
        <v>96</v>
      </c>
      <c r="I28" s="76" t="s">
        <v>159</v>
      </c>
      <c r="L28" s="85"/>
    </row>
    <row r="29" spans="3:16">
      <c r="C29" s="77" t="s">
        <v>81</v>
      </c>
      <c r="D29" s="78">
        <v>31</v>
      </c>
      <c r="E29" s="79">
        <v>9</v>
      </c>
      <c r="F29" s="80">
        <f>D29-E29</f>
        <v>22</v>
      </c>
      <c r="G29" s="81"/>
      <c r="I29" s="66">
        <v>1</v>
      </c>
    </row>
    <row r="30" spans="3:16">
      <c r="C30" s="77" t="s">
        <v>82</v>
      </c>
      <c r="D30" s="78">
        <v>28</v>
      </c>
      <c r="E30" s="79">
        <v>8</v>
      </c>
      <c r="F30" s="80">
        <f t="shared" ref="F30:F41" si="1">D30-E30</f>
        <v>20</v>
      </c>
      <c r="G30" s="81"/>
      <c r="I30" s="66">
        <v>1</v>
      </c>
    </row>
    <row r="31" spans="3:16">
      <c r="C31" s="77" t="s">
        <v>83</v>
      </c>
      <c r="D31" s="78">
        <v>31</v>
      </c>
      <c r="E31" s="79">
        <v>9</v>
      </c>
      <c r="F31" s="80">
        <f t="shared" si="1"/>
        <v>22</v>
      </c>
      <c r="G31" s="81"/>
      <c r="I31" s="66">
        <v>0</v>
      </c>
    </row>
    <row r="32" spans="3:16">
      <c r="C32" s="77" t="s">
        <v>84</v>
      </c>
      <c r="D32" s="78">
        <v>30</v>
      </c>
      <c r="E32" s="79">
        <v>8</v>
      </c>
      <c r="F32" s="80">
        <f t="shared" si="1"/>
        <v>22</v>
      </c>
      <c r="G32" s="81"/>
      <c r="I32" s="66">
        <v>1</v>
      </c>
    </row>
    <row r="33" spans="3:9">
      <c r="C33" s="77" t="s">
        <v>85</v>
      </c>
      <c r="D33" s="78">
        <v>31</v>
      </c>
      <c r="E33" s="79">
        <v>10</v>
      </c>
      <c r="F33" s="80">
        <f t="shared" si="1"/>
        <v>21</v>
      </c>
      <c r="G33" s="81"/>
      <c r="I33" s="66">
        <v>1</v>
      </c>
    </row>
    <row r="34" spans="3:9">
      <c r="C34" s="77" t="s">
        <v>86</v>
      </c>
      <c r="D34" s="78">
        <v>30</v>
      </c>
      <c r="E34" s="79">
        <v>8</v>
      </c>
      <c r="F34" s="80">
        <f t="shared" si="1"/>
        <v>22</v>
      </c>
      <c r="G34" s="81"/>
      <c r="I34" s="66">
        <v>1</v>
      </c>
    </row>
    <row r="35" spans="3:9">
      <c r="C35" s="77" t="s">
        <v>87</v>
      </c>
      <c r="D35" s="78">
        <v>31</v>
      </c>
      <c r="E35" s="79">
        <v>9</v>
      </c>
      <c r="F35" s="80">
        <f t="shared" si="1"/>
        <v>22</v>
      </c>
      <c r="G35" s="81"/>
      <c r="I35" s="66">
        <v>0</v>
      </c>
    </row>
    <row r="36" spans="3:9">
      <c r="C36" s="77" t="s">
        <v>88</v>
      </c>
      <c r="D36" s="78">
        <v>31</v>
      </c>
      <c r="E36" s="79">
        <v>8</v>
      </c>
      <c r="F36" s="80">
        <f t="shared" si="1"/>
        <v>23</v>
      </c>
      <c r="G36" s="81"/>
      <c r="I36" s="66">
        <v>0</v>
      </c>
    </row>
    <row r="37" spans="3:9">
      <c r="C37" s="77" t="s">
        <v>89</v>
      </c>
      <c r="D37" s="78">
        <v>30</v>
      </c>
      <c r="E37" s="79">
        <v>9</v>
      </c>
      <c r="F37" s="80">
        <f t="shared" si="1"/>
        <v>21</v>
      </c>
      <c r="G37" s="81"/>
      <c r="I37" s="66">
        <v>1</v>
      </c>
    </row>
    <row r="38" spans="3:9">
      <c r="C38" s="77" t="s">
        <v>90</v>
      </c>
      <c r="D38" s="78">
        <v>31</v>
      </c>
      <c r="E38" s="79">
        <v>8</v>
      </c>
      <c r="F38" s="80">
        <f t="shared" si="1"/>
        <v>23</v>
      </c>
      <c r="G38" s="81"/>
      <c r="I38" s="66">
        <v>0</v>
      </c>
    </row>
    <row r="39" spans="3:9">
      <c r="C39" s="77" t="s">
        <v>91</v>
      </c>
      <c r="D39" s="78">
        <v>30</v>
      </c>
      <c r="E39" s="79">
        <v>9</v>
      </c>
      <c r="F39" s="80">
        <f t="shared" si="1"/>
        <v>21</v>
      </c>
      <c r="G39" s="81"/>
      <c r="I39" s="66">
        <v>2</v>
      </c>
    </row>
    <row r="40" spans="3:9">
      <c r="C40" s="77" t="s">
        <v>92</v>
      </c>
      <c r="D40" s="78">
        <v>31</v>
      </c>
      <c r="E40" s="79">
        <v>9</v>
      </c>
      <c r="F40" s="80">
        <f t="shared" si="1"/>
        <v>22</v>
      </c>
      <c r="G40" s="81"/>
      <c r="I40" s="66">
        <v>1</v>
      </c>
    </row>
    <row r="41" spans="3:9">
      <c r="C41" s="66"/>
      <c r="D41" s="78"/>
      <c r="E41" s="82"/>
      <c r="F41" s="80">
        <f t="shared" si="1"/>
        <v>0</v>
      </c>
      <c r="G41" s="81"/>
      <c r="I41" s="66"/>
    </row>
    <row r="42" spans="3:9" ht="15">
      <c r="C42" s="73" t="s">
        <v>95</v>
      </c>
      <c r="D42" s="74">
        <f>SUM(D29:D40)</f>
        <v>365</v>
      </c>
      <c r="E42" s="74">
        <f>SUM(E29:E40)</f>
        <v>104</v>
      </c>
      <c r="F42" s="74">
        <f>SUM(F29:F40)</f>
        <v>261</v>
      </c>
      <c r="G42" s="83">
        <f>F42/12</f>
        <v>21.75</v>
      </c>
      <c r="I42" s="84">
        <f>SUM(I29:I41)</f>
        <v>9</v>
      </c>
    </row>
    <row r="46" spans="3:9">
      <c r="C46" s="367" t="s">
        <v>166</v>
      </c>
      <c r="D46" s="367"/>
      <c r="E46" s="367"/>
      <c r="F46" s="367"/>
      <c r="G46" s="367"/>
      <c r="H46" s="367"/>
      <c r="I46" s="367"/>
    </row>
    <row r="47" spans="3:9">
      <c r="D47" s="72"/>
      <c r="E47" s="72"/>
      <c r="F47" s="72"/>
      <c r="G47" s="72"/>
      <c r="H47" s="72"/>
    </row>
    <row r="48" spans="3:9" ht="24">
      <c r="C48" s="75" t="s">
        <v>93</v>
      </c>
      <c r="D48" s="76" t="s">
        <v>94</v>
      </c>
      <c r="E48" s="76" t="s">
        <v>157</v>
      </c>
      <c r="F48" s="76" t="s">
        <v>158</v>
      </c>
      <c r="G48" s="76" t="s">
        <v>96</v>
      </c>
      <c r="I48" s="76" t="s">
        <v>159</v>
      </c>
    </row>
    <row r="49" spans="3:12">
      <c r="C49" s="77" t="s">
        <v>81</v>
      </c>
      <c r="D49" s="78">
        <v>31</v>
      </c>
      <c r="E49" s="79">
        <v>8</v>
      </c>
      <c r="F49" s="80">
        <f>D49-E49</f>
        <v>23</v>
      </c>
      <c r="G49" s="81"/>
      <c r="I49" s="66">
        <v>1</v>
      </c>
    </row>
    <row r="50" spans="3:12">
      <c r="C50" s="77" t="s">
        <v>82</v>
      </c>
      <c r="D50" s="78">
        <v>28</v>
      </c>
      <c r="E50" s="79">
        <v>9</v>
      </c>
      <c r="F50" s="80">
        <f t="shared" ref="F50:F61" si="2">D50-E50</f>
        <v>19</v>
      </c>
      <c r="G50" s="81"/>
      <c r="I50" s="66">
        <v>0</v>
      </c>
      <c r="L50" s="85" t="s">
        <v>159</v>
      </c>
    </row>
    <row r="51" spans="3:12">
      <c r="C51" s="77" t="s">
        <v>83</v>
      </c>
      <c r="D51" s="78">
        <v>31</v>
      </c>
      <c r="E51" s="79">
        <v>9</v>
      </c>
      <c r="F51" s="80">
        <f t="shared" si="2"/>
        <v>22</v>
      </c>
      <c r="G51" s="81"/>
      <c r="I51" s="66">
        <v>0</v>
      </c>
    </row>
    <row r="52" spans="3:12">
      <c r="C52" s="77" t="s">
        <v>84</v>
      </c>
      <c r="D52" s="78">
        <v>30</v>
      </c>
      <c r="E52" s="79">
        <v>9</v>
      </c>
      <c r="F52" s="80">
        <f t="shared" si="2"/>
        <v>21</v>
      </c>
      <c r="G52" s="81"/>
      <c r="I52" s="66">
        <v>1</v>
      </c>
    </row>
    <row r="53" spans="3:12">
      <c r="C53" s="77" t="s">
        <v>85</v>
      </c>
      <c r="D53" s="78">
        <v>31</v>
      </c>
      <c r="E53" s="79">
        <v>8</v>
      </c>
      <c r="F53" s="80">
        <f t="shared" si="2"/>
        <v>23</v>
      </c>
      <c r="G53" s="81"/>
      <c r="I53" s="66">
        <v>1</v>
      </c>
    </row>
    <row r="54" spans="3:12">
      <c r="C54" s="77" t="s">
        <v>86</v>
      </c>
      <c r="D54" s="78">
        <v>30</v>
      </c>
      <c r="E54" s="79">
        <v>9</v>
      </c>
      <c r="F54" s="80">
        <f t="shared" si="2"/>
        <v>21</v>
      </c>
      <c r="G54" s="81"/>
      <c r="I54" s="66">
        <v>1</v>
      </c>
    </row>
    <row r="55" spans="3:12">
      <c r="C55" s="77" t="s">
        <v>87</v>
      </c>
      <c r="D55" s="78">
        <v>31</v>
      </c>
      <c r="E55" s="79">
        <v>8</v>
      </c>
      <c r="F55" s="80">
        <f t="shared" si="2"/>
        <v>23</v>
      </c>
      <c r="G55" s="81"/>
      <c r="I55" s="66">
        <v>0</v>
      </c>
    </row>
    <row r="56" spans="3:12">
      <c r="C56" s="77" t="s">
        <v>88</v>
      </c>
      <c r="D56" s="78">
        <v>31</v>
      </c>
      <c r="E56" s="79">
        <v>10</v>
      </c>
      <c r="F56" s="80">
        <f t="shared" si="2"/>
        <v>21</v>
      </c>
      <c r="G56" s="81"/>
      <c r="I56" s="66">
        <v>0</v>
      </c>
    </row>
    <row r="57" spans="3:12">
      <c r="C57" s="77" t="s">
        <v>89</v>
      </c>
      <c r="D57" s="78">
        <v>30</v>
      </c>
      <c r="E57" s="79">
        <v>8</v>
      </c>
      <c r="F57" s="80">
        <f t="shared" si="2"/>
        <v>22</v>
      </c>
      <c r="G57" s="81"/>
      <c r="I57" s="66">
        <v>1</v>
      </c>
    </row>
    <row r="58" spans="3:12">
      <c r="C58" s="77" t="s">
        <v>90</v>
      </c>
      <c r="D58" s="78">
        <v>31</v>
      </c>
      <c r="E58" s="79">
        <v>9</v>
      </c>
      <c r="F58" s="80">
        <f t="shared" si="2"/>
        <v>22</v>
      </c>
      <c r="G58" s="81"/>
      <c r="I58" s="66">
        <v>1</v>
      </c>
    </row>
    <row r="59" spans="3:12">
      <c r="C59" s="77" t="s">
        <v>91</v>
      </c>
      <c r="D59" s="78">
        <v>30</v>
      </c>
      <c r="E59" s="79">
        <v>8</v>
      </c>
      <c r="F59" s="80">
        <f t="shared" si="2"/>
        <v>22</v>
      </c>
      <c r="G59" s="81"/>
      <c r="I59" s="66">
        <v>3</v>
      </c>
      <c r="K59" s="86"/>
    </row>
    <row r="60" spans="3:12">
      <c r="C60" s="77" t="s">
        <v>92</v>
      </c>
      <c r="D60" s="78">
        <v>31</v>
      </c>
      <c r="E60" s="79">
        <v>9</v>
      </c>
      <c r="F60" s="80">
        <f t="shared" si="2"/>
        <v>22</v>
      </c>
      <c r="G60" s="81"/>
      <c r="I60" s="66">
        <v>0</v>
      </c>
    </row>
    <row r="61" spans="3:12">
      <c r="C61" s="66"/>
      <c r="D61" s="78"/>
      <c r="E61" s="82"/>
      <c r="F61" s="80">
        <f t="shared" si="2"/>
        <v>0</v>
      </c>
      <c r="G61" s="81"/>
      <c r="I61" s="66"/>
    </row>
    <row r="62" spans="3:12" ht="15">
      <c r="C62" s="73" t="s">
        <v>95</v>
      </c>
      <c r="D62" s="74">
        <f>SUM(D49:D60)</f>
        <v>365</v>
      </c>
      <c r="E62" s="74">
        <f>SUM(E49:E60)</f>
        <v>104</v>
      </c>
      <c r="F62" s="74">
        <f>SUM(F49:F60)</f>
        <v>261</v>
      </c>
      <c r="G62" s="83">
        <f>F62/12</f>
        <v>21.75</v>
      </c>
      <c r="I62" s="84">
        <f>SUM(I49:I61)</f>
        <v>9</v>
      </c>
    </row>
    <row r="67" spans="3:12">
      <c r="C67" s="367" t="s">
        <v>163</v>
      </c>
      <c r="D67" s="367"/>
      <c r="E67" s="367"/>
      <c r="F67" s="367"/>
      <c r="G67" s="367"/>
      <c r="H67" s="367"/>
      <c r="I67" s="367"/>
    </row>
    <row r="68" spans="3:12">
      <c r="D68" s="72"/>
      <c r="E68" s="72"/>
      <c r="F68" s="72"/>
      <c r="G68" s="72"/>
      <c r="H68" s="72"/>
    </row>
    <row r="69" spans="3:12" ht="24">
      <c r="C69" s="75" t="s">
        <v>93</v>
      </c>
      <c r="D69" s="76" t="s">
        <v>94</v>
      </c>
      <c r="E69" s="76" t="s">
        <v>157</v>
      </c>
      <c r="F69" s="76" t="s">
        <v>158</v>
      </c>
      <c r="G69" s="76" t="s">
        <v>96</v>
      </c>
      <c r="I69" s="76" t="s">
        <v>159</v>
      </c>
      <c r="L69" s="85"/>
    </row>
    <row r="70" spans="3:12">
      <c r="C70" s="77" t="s">
        <v>81</v>
      </c>
      <c r="D70" s="78">
        <v>31</v>
      </c>
      <c r="E70" s="79">
        <v>9</v>
      </c>
      <c r="F70" s="80">
        <f>D70-E70</f>
        <v>22</v>
      </c>
      <c r="G70" s="81"/>
      <c r="I70" s="66">
        <v>1</v>
      </c>
    </row>
    <row r="71" spans="3:12">
      <c r="C71" s="77" t="s">
        <v>82</v>
      </c>
      <c r="D71" s="78">
        <v>28</v>
      </c>
      <c r="E71" s="79">
        <v>8</v>
      </c>
      <c r="F71" s="80">
        <f t="shared" ref="F71:F81" si="3">D71-E71</f>
        <v>20</v>
      </c>
      <c r="G71" s="81"/>
      <c r="I71" s="66">
        <v>1</v>
      </c>
    </row>
    <row r="72" spans="3:12">
      <c r="C72" s="77" t="s">
        <v>83</v>
      </c>
      <c r="D72" s="78">
        <v>31</v>
      </c>
      <c r="E72" s="79">
        <v>9</v>
      </c>
      <c r="F72" s="80">
        <f t="shared" si="3"/>
        <v>22</v>
      </c>
      <c r="G72" s="81"/>
      <c r="I72" s="66">
        <v>0</v>
      </c>
    </row>
    <row r="73" spans="3:12">
      <c r="C73" s="77" t="s">
        <v>84</v>
      </c>
      <c r="D73" s="78">
        <v>30</v>
      </c>
      <c r="E73" s="79">
        <v>8</v>
      </c>
      <c r="F73" s="80">
        <f t="shared" si="3"/>
        <v>22</v>
      </c>
      <c r="G73" s="81"/>
      <c r="I73" s="66">
        <v>2</v>
      </c>
    </row>
    <row r="74" spans="3:12">
      <c r="C74" s="77" t="s">
        <v>85</v>
      </c>
      <c r="D74" s="78">
        <v>31</v>
      </c>
      <c r="E74" s="79">
        <v>10</v>
      </c>
      <c r="F74" s="80">
        <f t="shared" si="3"/>
        <v>21</v>
      </c>
      <c r="G74" s="81"/>
      <c r="I74" s="66">
        <v>1</v>
      </c>
    </row>
    <row r="75" spans="3:12">
      <c r="C75" s="77" t="s">
        <v>86</v>
      </c>
      <c r="D75" s="78">
        <v>30</v>
      </c>
      <c r="E75" s="79">
        <v>8</v>
      </c>
      <c r="F75" s="80">
        <f t="shared" si="3"/>
        <v>22</v>
      </c>
      <c r="G75" s="81"/>
      <c r="I75" s="66">
        <v>1</v>
      </c>
    </row>
    <row r="76" spans="3:12">
      <c r="C76" s="77" t="s">
        <v>87</v>
      </c>
      <c r="D76" s="78">
        <v>31</v>
      </c>
      <c r="E76" s="79">
        <v>9</v>
      </c>
      <c r="F76" s="80">
        <f t="shared" si="3"/>
        <v>22</v>
      </c>
      <c r="G76" s="81"/>
      <c r="I76" s="66">
        <v>0</v>
      </c>
    </row>
    <row r="77" spans="3:12">
      <c r="C77" s="77" t="s">
        <v>88</v>
      </c>
      <c r="D77" s="78">
        <v>31</v>
      </c>
      <c r="E77" s="79">
        <v>9</v>
      </c>
      <c r="F77" s="80">
        <f t="shared" si="3"/>
        <v>22</v>
      </c>
      <c r="G77" s="81"/>
      <c r="I77" s="66">
        <v>0</v>
      </c>
    </row>
    <row r="78" spans="3:12">
      <c r="C78" s="77" t="s">
        <v>89</v>
      </c>
      <c r="D78" s="78">
        <v>30</v>
      </c>
      <c r="E78" s="79">
        <v>8</v>
      </c>
      <c r="F78" s="80">
        <f t="shared" si="3"/>
        <v>22</v>
      </c>
      <c r="G78" s="81"/>
      <c r="I78" s="66">
        <v>1</v>
      </c>
    </row>
    <row r="79" spans="3:12">
      <c r="C79" s="77" t="s">
        <v>90</v>
      </c>
      <c r="D79" s="78">
        <v>31</v>
      </c>
      <c r="E79" s="79">
        <v>9</v>
      </c>
      <c r="F79" s="80">
        <f t="shared" si="3"/>
        <v>22</v>
      </c>
      <c r="G79" s="81"/>
      <c r="I79" s="66">
        <v>1</v>
      </c>
    </row>
    <row r="80" spans="3:12">
      <c r="C80" s="77" t="s">
        <v>91</v>
      </c>
      <c r="D80" s="78">
        <v>30</v>
      </c>
      <c r="E80" s="79">
        <v>9</v>
      </c>
      <c r="F80" s="80">
        <f t="shared" si="3"/>
        <v>21</v>
      </c>
      <c r="G80" s="81"/>
      <c r="I80" s="66">
        <v>2</v>
      </c>
    </row>
    <row r="81" spans="3:12">
      <c r="C81" s="77" t="s">
        <v>92</v>
      </c>
      <c r="D81" s="78">
        <v>31</v>
      </c>
      <c r="E81" s="79">
        <v>8</v>
      </c>
      <c r="F81" s="80">
        <f t="shared" si="3"/>
        <v>23</v>
      </c>
      <c r="G81" s="81"/>
      <c r="I81" s="66">
        <v>1</v>
      </c>
    </row>
    <row r="82" spans="3:12">
      <c r="C82" s="66"/>
      <c r="D82" s="78"/>
      <c r="E82" s="82"/>
      <c r="F82" s="78"/>
      <c r="G82" s="81"/>
      <c r="I82" s="66"/>
    </row>
    <row r="83" spans="3:12" ht="15">
      <c r="C83" s="73" t="s">
        <v>95</v>
      </c>
      <c r="D83" s="74">
        <f>SUM(D70:D81)</f>
        <v>365</v>
      </c>
      <c r="E83" s="74">
        <f>SUM(E70:E81)</f>
        <v>104</v>
      </c>
      <c r="F83" s="74">
        <f>SUM(F70:F81)</f>
        <v>261</v>
      </c>
      <c r="G83" s="83">
        <f>F83/12</f>
        <v>21.75</v>
      </c>
      <c r="I83" s="84">
        <f>SUM(I70:I82)</f>
        <v>11</v>
      </c>
    </row>
    <row r="88" spans="3:12">
      <c r="C88" s="366" t="s">
        <v>160</v>
      </c>
      <c r="D88" s="366"/>
      <c r="E88" s="366"/>
      <c r="F88" s="366"/>
      <c r="G88" s="366"/>
      <c r="H88" s="366"/>
    </row>
    <row r="90" spans="3:12" ht="27.75" customHeight="1">
      <c r="C90" s="75" t="s">
        <v>93</v>
      </c>
      <c r="D90" s="76" t="s">
        <v>94</v>
      </c>
      <c r="E90" s="76" t="s">
        <v>161</v>
      </c>
      <c r="F90" s="76" t="s">
        <v>162</v>
      </c>
      <c r="G90" s="76" t="s">
        <v>158</v>
      </c>
      <c r="H90" s="76" t="s">
        <v>96</v>
      </c>
      <c r="I90" s="85"/>
    </row>
    <row r="91" spans="3:12">
      <c r="C91" s="77" t="s">
        <v>81</v>
      </c>
      <c r="D91" s="78">
        <v>31</v>
      </c>
      <c r="E91" s="79">
        <v>10</v>
      </c>
      <c r="F91" s="80">
        <v>1</v>
      </c>
      <c r="G91" s="66">
        <f>D91-E91-F91</f>
        <v>20</v>
      </c>
      <c r="H91" s="87"/>
    </row>
    <row r="92" spans="3:12">
      <c r="C92" s="77" t="s">
        <v>82</v>
      </c>
      <c r="D92" s="78">
        <v>28</v>
      </c>
      <c r="E92" s="79">
        <v>8</v>
      </c>
      <c r="F92" s="80">
        <v>1</v>
      </c>
      <c r="G92" s="66">
        <f t="shared" ref="G92:G103" si="4">D92-E92-F92</f>
        <v>19</v>
      </c>
      <c r="H92" s="87"/>
    </row>
    <row r="93" spans="3:12">
      <c r="C93" s="77" t="s">
        <v>83</v>
      </c>
      <c r="D93" s="78">
        <v>31</v>
      </c>
      <c r="E93" s="79">
        <v>8</v>
      </c>
      <c r="F93" s="80">
        <v>0</v>
      </c>
      <c r="G93" s="66">
        <f t="shared" si="4"/>
        <v>23</v>
      </c>
      <c r="H93" s="87"/>
      <c r="L93" s="85"/>
    </row>
    <row r="94" spans="3:12">
      <c r="C94" s="77" t="s">
        <v>84</v>
      </c>
      <c r="D94" s="78">
        <v>30</v>
      </c>
      <c r="E94" s="79">
        <v>8</v>
      </c>
      <c r="F94" s="80">
        <v>2</v>
      </c>
      <c r="G94" s="66">
        <f t="shared" si="4"/>
        <v>20</v>
      </c>
      <c r="H94" s="87"/>
    </row>
    <row r="95" spans="3:12">
      <c r="C95" s="77" t="s">
        <v>85</v>
      </c>
      <c r="D95" s="78">
        <v>31</v>
      </c>
      <c r="E95" s="79">
        <v>10</v>
      </c>
      <c r="F95" s="80">
        <v>0</v>
      </c>
      <c r="G95" s="66">
        <f t="shared" si="4"/>
        <v>21</v>
      </c>
      <c r="H95" s="87"/>
    </row>
    <row r="96" spans="3:12">
      <c r="C96" s="77" t="s">
        <v>86</v>
      </c>
      <c r="D96" s="78">
        <v>30</v>
      </c>
      <c r="E96" s="79">
        <v>8</v>
      </c>
      <c r="F96" s="80">
        <v>1</v>
      </c>
      <c r="G96" s="66">
        <f t="shared" si="4"/>
        <v>21</v>
      </c>
      <c r="H96" s="87"/>
    </row>
    <row r="97" spans="3:8">
      <c r="C97" s="77" t="s">
        <v>87</v>
      </c>
      <c r="D97" s="78">
        <v>31</v>
      </c>
      <c r="E97" s="79">
        <v>9</v>
      </c>
      <c r="F97" s="80">
        <v>0</v>
      </c>
      <c r="G97" s="66">
        <f t="shared" si="4"/>
        <v>22</v>
      </c>
      <c r="H97" s="87"/>
    </row>
    <row r="98" spans="3:8">
      <c r="C98" s="77" t="s">
        <v>88</v>
      </c>
      <c r="D98" s="78">
        <v>31</v>
      </c>
      <c r="E98" s="79">
        <v>9</v>
      </c>
      <c r="F98" s="80">
        <v>0</v>
      </c>
      <c r="G98" s="66">
        <f t="shared" si="4"/>
        <v>22</v>
      </c>
      <c r="H98" s="87"/>
    </row>
    <row r="99" spans="3:8">
      <c r="C99" s="77" t="s">
        <v>89</v>
      </c>
      <c r="D99" s="78">
        <v>30</v>
      </c>
      <c r="E99" s="79">
        <v>8</v>
      </c>
      <c r="F99" s="80">
        <v>1</v>
      </c>
      <c r="G99" s="66">
        <f t="shared" si="4"/>
        <v>21</v>
      </c>
      <c r="H99" s="87"/>
    </row>
    <row r="100" spans="3:8">
      <c r="C100" s="77" t="s">
        <v>90</v>
      </c>
      <c r="D100" s="78">
        <v>31</v>
      </c>
      <c r="E100" s="79">
        <v>10</v>
      </c>
      <c r="F100" s="80">
        <v>1</v>
      </c>
      <c r="G100" s="66">
        <f t="shared" si="4"/>
        <v>20</v>
      </c>
      <c r="H100" s="87"/>
    </row>
    <row r="101" spans="3:8">
      <c r="C101" s="77" t="s">
        <v>91</v>
      </c>
      <c r="D101" s="78">
        <v>30</v>
      </c>
      <c r="E101" s="79">
        <v>8</v>
      </c>
      <c r="F101" s="80">
        <v>3</v>
      </c>
      <c r="G101" s="66">
        <f t="shared" si="4"/>
        <v>19</v>
      </c>
      <c r="H101" s="87"/>
    </row>
    <row r="102" spans="3:8">
      <c r="C102" s="77" t="s">
        <v>92</v>
      </c>
      <c r="D102" s="78">
        <v>31</v>
      </c>
      <c r="E102" s="79">
        <v>8</v>
      </c>
      <c r="F102" s="80">
        <v>0</v>
      </c>
      <c r="G102" s="66">
        <f>D102-E102-F102</f>
        <v>23</v>
      </c>
      <c r="H102" s="87"/>
    </row>
    <row r="103" spans="3:8">
      <c r="C103" s="66"/>
      <c r="D103" s="78"/>
      <c r="E103" s="82"/>
      <c r="F103" s="78"/>
      <c r="G103" s="66">
        <f t="shared" si="4"/>
        <v>0</v>
      </c>
      <c r="H103" s="87"/>
    </row>
    <row r="104" spans="3:8" ht="15">
      <c r="C104" s="73" t="s">
        <v>95</v>
      </c>
      <c r="D104" s="74">
        <f>SUM(D91:D102)</f>
        <v>365</v>
      </c>
      <c r="E104" s="74">
        <f>SUM(E91:E102)</f>
        <v>104</v>
      </c>
      <c r="F104" s="74">
        <f>SUM(F91:F102)</f>
        <v>10</v>
      </c>
      <c r="G104" s="74">
        <f>SUM(G91:G102)</f>
        <v>251</v>
      </c>
      <c r="H104" s="88">
        <f>G104/12</f>
        <v>20.92</v>
      </c>
    </row>
  </sheetData>
  <mergeCells count="9">
    <mergeCell ref="C3:J3"/>
    <mergeCell ref="K4:P4"/>
    <mergeCell ref="K9:P9"/>
    <mergeCell ref="K19:P19"/>
    <mergeCell ref="C88:H88"/>
    <mergeCell ref="C4:I4"/>
    <mergeCell ref="C26:I26"/>
    <mergeCell ref="C46:I46"/>
    <mergeCell ref="C67:I67"/>
  </mergeCells>
  <pageMargins left="2.2599999999999998" right="0.51181102362204722" top="1.06" bottom="0.78740157480314965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N55"/>
  <sheetViews>
    <sheetView zoomScaleNormal="100" workbookViewId="0">
      <selection activeCell="B32" sqref="B32"/>
    </sheetView>
  </sheetViews>
  <sheetFormatPr defaultRowHeight="12.75"/>
  <cols>
    <col min="1" max="1" width="7.85546875" customWidth="1"/>
    <col min="2" max="2" width="58" customWidth="1"/>
    <col min="3" max="3" width="10.42578125" customWidth="1"/>
    <col min="4" max="8" width="19.85546875" style="30" customWidth="1"/>
    <col min="9" max="9" width="21.5703125" style="30" customWidth="1"/>
    <col min="10" max="12" width="19.85546875" style="30" customWidth="1"/>
  </cols>
  <sheetData>
    <row r="3" spans="1:12" ht="18.75">
      <c r="A3" s="387"/>
      <c r="B3" s="387"/>
      <c r="C3" s="387"/>
      <c r="D3" s="387"/>
      <c r="E3" s="387"/>
      <c r="F3" s="387"/>
      <c r="G3" s="387"/>
      <c r="H3" s="387"/>
      <c r="I3" s="387"/>
      <c r="J3" s="387"/>
      <c r="K3" s="33"/>
      <c r="L3" s="33"/>
    </row>
    <row r="4" spans="1:12" ht="18.7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8.75">
      <c r="A5" s="33"/>
      <c r="B5" s="1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6.5" customHeight="1">
      <c r="A6" s="394" t="s">
        <v>572</v>
      </c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</row>
    <row r="7" spans="1:12" ht="17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</row>
    <row r="8" spans="1:12" ht="12.75" customHeight="1">
      <c r="A8" s="369" t="s">
        <v>174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</row>
    <row r="9" spans="1:12" ht="13.5">
      <c r="A9" s="272"/>
      <c r="B9" s="272"/>
      <c r="C9" s="272"/>
      <c r="D9" s="273"/>
      <c r="E9" s="273"/>
      <c r="F9" s="273"/>
      <c r="G9" s="273"/>
      <c r="H9" s="273"/>
      <c r="I9" s="273"/>
      <c r="J9" s="273"/>
      <c r="K9" s="273"/>
      <c r="L9" s="273"/>
    </row>
    <row r="10" spans="1:12" ht="18.75" customHeight="1">
      <c r="A10" s="372" t="s">
        <v>175</v>
      </c>
      <c r="B10" s="373"/>
      <c r="C10" s="374"/>
      <c r="D10" s="381" t="s">
        <v>69</v>
      </c>
      <c r="E10" s="382"/>
      <c r="F10" s="382"/>
      <c r="G10" s="382"/>
      <c r="H10" s="382"/>
      <c r="I10" s="382"/>
      <c r="J10" s="382"/>
      <c r="K10" s="382"/>
      <c r="L10" s="383"/>
    </row>
    <row r="11" spans="1:12" ht="33.75" customHeight="1">
      <c r="A11" s="375"/>
      <c r="B11" s="376"/>
      <c r="C11" s="377"/>
      <c r="D11" s="274" t="s">
        <v>75</v>
      </c>
      <c r="E11" s="274" t="s">
        <v>180</v>
      </c>
      <c r="F11" s="274" t="s">
        <v>173</v>
      </c>
      <c r="G11" s="274" t="s">
        <v>181</v>
      </c>
      <c r="H11" s="274" t="s">
        <v>76</v>
      </c>
      <c r="I11" s="274" t="s">
        <v>77</v>
      </c>
      <c r="J11" s="275" t="s">
        <v>154</v>
      </c>
      <c r="K11" s="274" t="s">
        <v>78</v>
      </c>
      <c r="L11" s="274" t="s">
        <v>106</v>
      </c>
    </row>
    <row r="12" spans="1:12" ht="16.5" customHeight="1">
      <c r="A12" s="378" t="s">
        <v>70</v>
      </c>
      <c r="B12" s="379"/>
      <c r="C12" s="380"/>
      <c r="D12" s="276">
        <f>'servente diurno 44h'!E11</f>
        <v>1287.96</v>
      </c>
      <c r="E12" s="276">
        <f>'servente noturno 44h'!E11</f>
        <v>1477.88</v>
      </c>
      <c r="F12" s="276">
        <f>'servente diurno 44h Insalubrida'!E11</f>
        <v>1803.14</v>
      </c>
      <c r="G12" s="276">
        <f>'servente diurno 44h Periculosid'!E11</f>
        <v>1674.35</v>
      </c>
      <c r="H12" s="276">
        <f>'Encarregado diurno 44h'!E11</f>
        <v>2575.91</v>
      </c>
      <c r="I12" s="276">
        <f>'Encarregado noturno 44h'!E11</f>
        <v>2954.31</v>
      </c>
      <c r="J12" s="276">
        <f>'Recepcionista 44h'!E11</f>
        <v>1901.53</v>
      </c>
      <c r="K12" s="276">
        <f>'Copeira 44h'!E11</f>
        <v>1287.96</v>
      </c>
      <c r="L12" s="276">
        <f>'Jardineiro 44h'!E11</f>
        <v>1901.53</v>
      </c>
    </row>
    <row r="13" spans="1:12" ht="6" customHeight="1">
      <c r="A13" s="370"/>
      <c r="B13" s="370"/>
      <c r="C13" s="370"/>
      <c r="D13" s="370"/>
      <c r="E13" s="370"/>
      <c r="F13" s="370"/>
      <c r="G13" s="370"/>
      <c r="H13" s="370"/>
      <c r="I13" s="370"/>
      <c r="J13" s="371"/>
      <c r="K13" s="277"/>
      <c r="L13" s="277"/>
    </row>
    <row r="14" spans="1:12" ht="15.75" customHeight="1">
      <c r="A14" s="278" t="s">
        <v>71</v>
      </c>
      <c r="B14" s="279" t="s">
        <v>74</v>
      </c>
      <c r="C14" s="280">
        <f>'servente diurno 44h'!D39</f>
        <v>8.3299999999999999E-2</v>
      </c>
      <c r="D14" s="281">
        <f>D12*C$14</f>
        <v>107.29</v>
      </c>
      <c r="E14" s="281">
        <f t="shared" ref="E14:L14" si="0">E12*$C14</f>
        <v>123.11</v>
      </c>
      <c r="F14" s="281">
        <f t="shared" si="0"/>
        <v>150.19999999999999</v>
      </c>
      <c r="G14" s="281">
        <f t="shared" si="0"/>
        <v>139.47</v>
      </c>
      <c r="H14" s="281">
        <f t="shared" si="0"/>
        <v>214.57</v>
      </c>
      <c r="I14" s="281">
        <f t="shared" si="0"/>
        <v>246.09</v>
      </c>
      <c r="J14" s="282">
        <f t="shared" si="0"/>
        <v>158.4</v>
      </c>
      <c r="K14" s="281">
        <f t="shared" si="0"/>
        <v>107.29</v>
      </c>
      <c r="L14" s="281">
        <f t="shared" si="0"/>
        <v>158.4</v>
      </c>
    </row>
    <row r="15" spans="1:12" ht="15.75" customHeight="1">
      <c r="A15" s="278" t="s">
        <v>72</v>
      </c>
      <c r="B15" s="279" t="s">
        <v>176</v>
      </c>
      <c r="C15" s="280">
        <v>0.1111</v>
      </c>
      <c r="D15" s="281">
        <f>D12*C15</f>
        <v>143.09</v>
      </c>
      <c r="E15" s="281">
        <f t="shared" ref="E15:L15" si="1">E12*$C15</f>
        <v>164.19</v>
      </c>
      <c r="F15" s="281">
        <f t="shared" si="1"/>
        <v>200.33</v>
      </c>
      <c r="G15" s="281">
        <f t="shared" si="1"/>
        <v>186.02</v>
      </c>
      <c r="H15" s="281">
        <f t="shared" si="1"/>
        <v>286.18</v>
      </c>
      <c r="I15" s="281">
        <f t="shared" si="1"/>
        <v>328.22</v>
      </c>
      <c r="J15" s="282">
        <f t="shared" si="1"/>
        <v>211.26</v>
      </c>
      <c r="K15" s="281">
        <f t="shared" si="1"/>
        <v>143.09</v>
      </c>
      <c r="L15" s="281">
        <f t="shared" si="1"/>
        <v>211.26</v>
      </c>
    </row>
    <row r="16" spans="1:12" ht="15.75" customHeight="1">
      <c r="A16" s="278" t="s">
        <v>73</v>
      </c>
      <c r="B16" s="279" t="s">
        <v>177</v>
      </c>
      <c r="C16" s="280">
        <v>0.04</v>
      </c>
      <c r="D16" s="281">
        <f>D12*C16</f>
        <v>51.52</v>
      </c>
      <c r="E16" s="281">
        <f t="shared" ref="E16:L16" si="2">E12*$C16</f>
        <v>59.12</v>
      </c>
      <c r="F16" s="281">
        <f t="shared" si="2"/>
        <v>72.13</v>
      </c>
      <c r="G16" s="281">
        <f t="shared" si="2"/>
        <v>66.97</v>
      </c>
      <c r="H16" s="281">
        <f t="shared" si="2"/>
        <v>103.04</v>
      </c>
      <c r="I16" s="281">
        <f t="shared" si="2"/>
        <v>118.17</v>
      </c>
      <c r="J16" s="282">
        <f t="shared" si="2"/>
        <v>76.06</v>
      </c>
      <c r="K16" s="281">
        <f t="shared" si="2"/>
        <v>51.52</v>
      </c>
      <c r="L16" s="281">
        <f t="shared" si="2"/>
        <v>76.06</v>
      </c>
    </row>
    <row r="17" spans="1:14" ht="15.75" customHeight="1">
      <c r="A17" s="283" t="s">
        <v>79</v>
      </c>
      <c r="B17" s="284" t="s">
        <v>178</v>
      </c>
      <c r="C17" s="280">
        <v>4.2200000000000001E-2</v>
      </c>
      <c r="D17" s="281">
        <f>D12*C17</f>
        <v>54.35</v>
      </c>
      <c r="E17" s="281">
        <f>E12*C$17</f>
        <v>62.37</v>
      </c>
      <c r="F17" s="281">
        <f t="shared" ref="F17:L17" si="3">F12*$C17</f>
        <v>76.09</v>
      </c>
      <c r="G17" s="281">
        <f t="shared" si="3"/>
        <v>70.66</v>
      </c>
      <c r="H17" s="281">
        <f t="shared" si="3"/>
        <v>108.7</v>
      </c>
      <c r="I17" s="281">
        <f t="shared" si="3"/>
        <v>124.67</v>
      </c>
      <c r="J17" s="282">
        <f t="shared" si="3"/>
        <v>80.239999999999995</v>
      </c>
      <c r="K17" s="281">
        <f t="shared" si="3"/>
        <v>54.35</v>
      </c>
      <c r="L17" s="281">
        <f t="shared" si="3"/>
        <v>80.239999999999995</v>
      </c>
    </row>
    <row r="18" spans="1:14" ht="15.75" customHeight="1">
      <c r="A18" s="283" t="s">
        <v>80</v>
      </c>
      <c r="B18" s="284" t="s">
        <v>179</v>
      </c>
      <c r="C18" s="280">
        <v>3.1699999999999999E-2</v>
      </c>
      <c r="D18" s="281">
        <f>D12*C18</f>
        <v>40.83</v>
      </c>
      <c r="E18" s="281">
        <f t="shared" ref="E18:L18" si="4">E12*$C18</f>
        <v>46.85</v>
      </c>
      <c r="F18" s="281">
        <f t="shared" si="4"/>
        <v>57.16</v>
      </c>
      <c r="G18" s="281">
        <f t="shared" si="4"/>
        <v>53.08</v>
      </c>
      <c r="H18" s="281">
        <f t="shared" si="4"/>
        <v>81.66</v>
      </c>
      <c r="I18" s="281">
        <f t="shared" si="4"/>
        <v>93.65</v>
      </c>
      <c r="J18" s="282">
        <f t="shared" si="4"/>
        <v>60.28</v>
      </c>
      <c r="K18" s="281">
        <f t="shared" si="4"/>
        <v>40.83</v>
      </c>
      <c r="L18" s="281">
        <f t="shared" si="4"/>
        <v>60.28</v>
      </c>
    </row>
    <row r="19" spans="1:14" s="31" customFormat="1" ht="15.75" customHeight="1">
      <c r="A19" s="389" t="s">
        <v>95</v>
      </c>
      <c r="B19" s="390"/>
      <c r="C19" s="285">
        <f t="shared" ref="C19:L19" si="5">SUM(C14:C18)</f>
        <v>0.30830000000000002</v>
      </c>
      <c r="D19" s="286">
        <f t="shared" si="5"/>
        <v>397.08</v>
      </c>
      <c r="E19" s="286">
        <f t="shared" si="5"/>
        <v>455.64</v>
      </c>
      <c r="F19" s="286">
        <f t="shared" si="5"/>
        <v>555.91</v>
      </c>
      <c r="G19" s="286">
        <f t="shared" si="5"/>
        <v>516.20000000000005</v>
      </c>
      <c r="H19" s="286">
        <f t="shared" si="5"/>
        <v>794.15</v>
      </c>
      <c r="I19" s="286">
        <f t="shared" si="5"/>
        <v>910.8</v>
      </c>
      <c r="J19" s="286">
        <f t="shared" si="5"/>
        <v>586.24</v>
      </c>
      <c r="K19" s="286">
        <f t="shared" si="5"/>
        <v>397.08</v>
      </c>
      <c r="L19" s="286">
        <f t="shared" si="5"/>
        <v>586.24</v>
      </c>
    </row>
    <row r="20" spans="1:14" ht="18" customHeight="1">
      <c r="A20" s="384" t="s">
        <v>105</v>
      </c>
      <c r="B20" s="385"/>
      <c r="C20" s="386"/>
      <c r="D20" s="287">
        <f>'Custo contratação LR'!E11</f>
        <v>0</v>
      </c>
      <c r="E20" s="287">
        <f>'Custo contratação LR'!E14</f>
        <v>0</v>
      </c>
      <c r="F20" s="288">
        <f>'Custo contratação LR'!E12</f>
        <v>6</v>
      </c>
      <c r="G20" s="288">
        <f>'Custo contratação LR'!E13</f>
        <v>1</v>
      </c>
      <c r="H20" s="287">
        <f>'Custo contratação LR'!E15</f>
        <v>7</v>
      </c>
      <c r="I20" s="287">
        <f>'Custo contratação LR'!E16</f>
        <v>7</v>
      </c>
      <c r="J20" s="289">
        <f>'Custo contratação LR'!E19</f>
        <v>2</v>
      </c>
      <c r="K20" s="287">
        <f>'Custo contratação LR'!E17</f>
        <v>5</v>
      </c>
      <c r="L20" s="287">
        <f>'Custo contratação LR'!E18</f>
        <v>5</v>
      </c>
      <c r="N20" s="35">
        <f>SUM(D20:L20)</f>
        <v>33</v>
      </c>
    </row>
    <row r="21" spans="1:14" ht="23.25" customHeight="1">
      <c r="A21" s="395" t="s">
        <v>182</v>
      </c>
      <c r="B21" s="396"/>
      <c r="C21" s="397"/>
      <c r="D21" s="290">
        <f>D20*D19</f>
        <v>0</v>
      </c>
      <c r="E21" s="290">
        <f t="shared" ref="E21:L21" si="6">E20*E19</f>
        <v>0</v>
      </c>
      <c r="F21" s="290">
        <f t="shared" si="6"/>
        <v>3335.46</v>
      </c>
      <c r="G21" s="290">
        <f t="shared" si="6"/>
        <v>516.20000000000005</v>
      </c>
      <c r="H21" s="290">
        <f t="shared" si="6"/>
        <v>5559.05</v>
      </c>
      <c r="I21" s="290">
        <f t="shared" si="6"/>
        <v>6375.6</v>
      </c>
      <c r="J21" s="290">
        <f t="shared" si="6"/>
        <v>1172.48</v>
      </c>
      <c r="K21" s="290">
        <f t="shared" si="6"/>
        <v>1985.4</v>
      </c>
      <c r="L21" s="290">
        <f t="shared" si="6"/>
        <v>2931.2</v>
      </c>
    </row>
    <row r="22" spans="1:14" ht="29.25" customHeight="1">
      <c r="A22" s="388" t="s">
        <v>277</v>
      </c>
      <c r="B22" s="388"/>
      <c r="C22" s="388"/>
      <c r="D22" s="388"/>
      <c r="E22" s="388"/>
      <c r="F22" s="388"/>
      <c r="G22" s="388"/>
      <c r="H22" s="388"/>
      <c r="I22" s="388"/>
      <c r="J22" s="391">
        <f>SUM(D21:L21)</f>
        <v>21875.39</v>
      </c>
      <c r="K22" s="392"/>
      <c r="L22" s="393"/>
    </row>
    <row r="24" spans="1:14" ht="13.5" customHeight="1">
      <c r="D24" s="368" t="s">
        <v>183</v>
      </c>
      <c r="E24" s="368"/>
      <c r="F24" s="368"/>
      <c r="G24" s="368"/>
      <c r="H24" s="368"/>
    </row>
    <row r="44" spans="3:3">
      <c r="C44" s="29"/>
    </row>
    <row r="45" spans="3:3">
      <c r="C45" s="29"/>
    </row>
    <row r="46" spans="3:3">
      <c r="C46" s="29"/>
    </row>
    <row r="47" spans="3:3">
      <c r="C47" s="29"/>
    </row>
    <row r="48" spans="3:3">
      <c r="C48" s="29"/>
    </row>
    <row r="49" spans="3:3">
      <c r="C49" s="29"/>
    </row>
    <row r="50" spans="3:3">
      <c r="C50" s="29"/>
    </row>
    <row r="51" spans="3:3">
      <c r="C51" s="29"/>
    </row>
    <row r="52" spans="3:3">
      <c r="C52" s="29"/>
    </row>
    <row r="53" spans="3:3">
      <c r="C53" s="29"/>
    </row>
    <row r="54" spans="3:3">
      <c r="C54" s="29"/>
    </row>
    <row r="55" spans="3:3">
      <c r="C55" s="29"/>
    </row>
  </sheetData>
  <mergeCells count="13">
    <mergeCell ref="A3:J3"/>
    <mergeCell ref="A22:I22"/>
    <mergeCell ref="A19:B19"/>
    <mergeCell ref="J22:L22"/>
    <mergeCell ref="A6:L6"/>
    <mergeCell ref="A21:C21"/>
    <mergeCell ref="D24:H24"/>
    <mergeCell ref="A8:L8"/>
    <mergeCell ref="A13:J13"/>
    <mergeCell ref="A10:C11"/>
    <mergeCell ref="A12:C12"/>
    <mergeCell ref="D10:L10"/>
    <mergeCell ref="A20:C20"/>
  </mergeCells>
  <pageMargins left="0.51181102362204722" right="0.51181102362204722" top="1.7322834645669292" bottom="0.78740157480314965" header="0.31496062992125984" footer="0.31496062992125984"/>
  <pageSetup paperSize="9" scale="5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I89"/>
  <sheetViews>
    <sheetView zoomScaleNormal="100" workbookViewId="0">
      <selection activeCell="B5" sqref="B5:G5"/>
    </sheetView>
  </sheetViews>
  <sheetFormatPr defaultRowHeight="12.75"/>
  <cols>
    <col min="1" max="2" width="9.140625" style="141"/>
    <col min="3" max="3" width="45.42578125" style="141" customWidth="1"/>
    <col min="4" max="4" width="16" style="141" customWidth="1"/>
    <col min="5" max="5" width="16.42578125" style="141" customWidth="1"/>
    <col min="6" max="7" width="20" style="141" customWidth="1"/>
    <col min="8" max="16384" width="9.140625" style="141"/>
  </cols>
  <sheetData>
    <row r="1" spans="2:9">
      <c r="C1" s="142"/>
      <c r="D1" s="142"/>
      <c r="E1" s="142"/>
      <c r="F1" s="142"/>
      <c r="G1" s="142"/>
    </row>
    <row r="2" spans="2:9">
      <c r="B2" s="143"/>
      <c r="C2" s="143"/>
      <c r="D2" s="143"/>
      <c r="E2" s="143"/>
      <c r="F2" s="143"/>
      <c r="G2" s="143"/>
      <c r="H2" s="143"/>
    </row>
    <row r="3" spans="2:9" ht="15.75">
      <c r="B3" s="405" t="s">
        <v>575</v>
      </c>
      <c r="C3" s="405"/>
      <c r="D3" s="405"/>
      <c r="E3" s="405"/>
      <c r="F3" s="405"/>
      <c r="G3" s="405"/>
      <c r="H3" s="143"/>
    </row>
    <row r="4" spans="2:9" ht="15" customHeight="1">
      <c r="B4" s="143"/>
      <c r="C4" s="143"/>
      <c r="D4" s="143"/>
      <c r="E4" s="143"/>
      <c r="F4" s="143"/>
      <c r="G4" s="143"/>
      <c r="H4" s="143"/>
    </row>
    <row r="5" spans="2:9" ht="15" customHeight="1">
      <c r="B5" s="406" t="s">
        <v>243</v>
      </c>
      <c r="C5" s="406"/>
      <c r="D5" s="406"/>
      <c r="E5" s="406"/>
      <c r="F5" s="406"/>
      <c r="G5" s="406"/>
      <c r="H5" s="144"/>
      <c r="I5" s="144"/>
    </row>
    <row r="6" spans="2:9" ht="15" customHeight="1">
      <c r="B6" s="407"/>
      <c r="C6" s="407"/>
      <c r="D6" s="407"/>
      <c r="E6" s="407"/>
      <c r="F6" s="407"/>
      <c r="G6" s="407"/>
      <c r="H6" s="145"/>
      <c r="I6" s="145"/>
    </row>
    <row r="7" spans="2:9" ht="15" customHeight="1">
      <c r="B7" s="143"/>
      <c r="C7" s="143"/>
      <c r="D7" s="143"/>
      <c r="E7" s="143"/>
      <c r="F7" s="143"/>
      <c r="G7" s="143"/>
      <c r="H7" s="143"/>
    </row>
    <row r="8" spans="2:9" ht="15" customHeight="1">
      <c r="B8" s="398" t="s">
        <v>281</v>
      </c>
      <c r="C8" s="398"/>
      <c r="D8" s="398"/>
      <c r="E8" s="398"/>
      <c r="F8" s="398"/>
      <c r="G8" s="398"/>
      <c r="H8" s="143"/>
    </row>
    <row r="9" spans="2:9" ht="15" customHeight="1">
      <c r="B9" s="398"/>
      <c r="C9" s="398"/>
      <c r="D9" s="398"/>
      <c r="E9" s="398"/>
      <c r="F9" s="398"/>
      <c r="G9" s="398"/>
      <c r="H9" s="143"/>
    </row>
    <row r="10" spans="2:9" ht="30.75" customHeight="1">
      <c r="B10" s="146" t="s">
        <v>244</v>
      </c>
      <c r="C10" s="146" t="s">
        <v>24</v>
      </c>
      <c r="D10" s="147" t="s">
        <v>245</v>
      </c>
      <c r="E10" s="187" t="s">
        <v>246</v>
      </c>
      <c r="F10" s="147" t="s">
        <v>247</v>
      </c>
      <c r="G10" s="146" t="s">
        <v>248</v>
      </c>
      <c r="H10" s="143"/>
    </row>
    <row r="11" spans="2:9" ht="39" customHeight="1">
      <c r="B11" s="149">
        <v>1</v>
      </c>
      <c r="C11" s="150" t="s">
        <v>249</v>
      </c>
      <c r="D11" s="151"/>
      <c r="E11" s="151" t="s">
        <v>187</v>
      </c>
      <c r="F11" s="152">
        <v>2</v>
      </c>
      <c r="G11" s="153">
        <f>D11*F11</f>
        <v>0</v>
      </c>
      <c r="H11" s="143"/>
    </row>
    <row r="12" spans="2:9" ht="32.25" customHeight="1">
      <c r="B12" s="154">
        <v>2</v>
      </c>
      <c r="C12" s="150" t="s">
        <v>250</v>
      </c>
      <c r="D12" s="151"/>
      <c r="E12" s="151" t="s">
        <v>187</v>
      </c>
      <c r="F12" s="152">
        <v>2</v>
      </c>
      <c r="G12" s="153">
        <f t="shared" ref="G12:G17" si="0">D12*F12</f>
        <v>0</v>
      </c>
      <c r="H12" s="143"/>
    </row>
    <row r="13" spans="2:9" ht="25.5">
      <c r="B13" s="154">
        <v>3</v>
      </c>
      <c r="C13" s="155" t="s">
        <v>251</v>
      </c>
      <c r="D13" s="151"/>
      <c r="E13" s="151" t="s">
        <v>186</v>
      </c>
      <c r="F13" s="152">
        <v>2</v>
      </c>
      <c r="G13" s="153">
        <f t="shared" si="0"/>
        <v>0</v>
      </c>
      <c r="H13" s="143"/>
    </row>
    <row r="14" spans="2:9" ht="25.5">
      <c r="B14" s="154">
        <v>4</v>
      </c>
      <c r="C14" s="155" t="s">
        <v>252</v>
      </c>
      <c r="D14" s="151"/>
      <c r="E14" s="151" t="s">
        <v>186</v>
      </c>
      <c r="F14" s="152">
        <v>1</v>
      </c>
      <c r="G14" s="153">
        <f t="shared" si="0"/>
        <v>0</v>
      </c>
      <c r="H14" s="143"/>
      <c r="I14" s="156" t="s">
        <v>253</v>
      </c>
    </row>
    <row r="15" spans="2:9" ht="28.5" customHeight="1">
      <c r="B15" s="154">
        <v>5</v>
      </c>
      <c r="C15" s="155" t="s">
        <v>254</v>
      </c>
      <c r="D15" s="157"/>
      <c r="E15" s="151" t="s">
        <v>187</v>
      </c>
      <c r="F15" s="158">
        <v>2</v>
      </c>
      <c r="G15" s="153">
        <f t="shared" si="0"/>
        <v>0</v>
      </c>
      <c r="H15" s="143"/>
      <c r="I15" s="156"/>
    </row>
    <row r="16" spans="2:9" ht="29.25" customHeight="1">
      <c r="B16" s="154">
        <v>6</v>
      </c>
      <c r="C16" s="155" t="s">
        <v>255</v>
      </c>
      <c r="D16" s="151"/>
      <c r="E16" s="151" t="s">
        <v>186</v>
      </c>
      <c r="F16" s="152">
        <v>1</v>
      </c>
      <c r="G16" s="153">
        <f t="shared" si="0"/>
        <v>0</v>
      </c>
      <c r="H16" s="143"/>
    </row>
    <row r="17" spans="2:8" ht="21" customHeight="1">
      <c r="B17" s="154">
        <v>7</v>
      </c>
      <c r="C17" s="155" t="s">
        <v>256</v>
      </c>
      <c r="D17" s="157"/>
      <c r="E17" s="151" t="s">
        <v>186</v>
      </c>
      <c r="F17" s="158">
        <v>1</v>
      </c>
      <c r="G17" s="153">
        <f t="shared" si="0"/>
        <v>0</v>
      </c>
      <c r="H17" s="143"/>
    </row>
    <row r="18" spans="2:8" ht="26.25" customHeight="1">
      <c r="B18" s="143"/>
      <c r="C18" s="159"/>
      <c r="D18" s="160"/>
      <c r="E18" s="160"/>
      <c r="F18" s="161" t="s">
        <v>170</v>
      </c>
      <c r="G18" s="162">
        <f>SUM(G11:G17)</f>
        <v>0</v>
      </c>
      <c r="H18" s="143"/>
    </row>
    <row r="19" spans="2:8" ht="26.25" customHeight="1">
      <c r="B19" s="143"/>
      <c r="C19" s="159"/>
      <c r="D19" s="160"/>
      <c r="E19" s="160"/>
      <c r="F19" s="163" t="s">
        <v>257</v>
      </c>
      <c r="G19" s="164">
        <f>SUM(G11:G12)/6+SUM(G16:G17)/12+SUM(G13:G14)/12+G15/6</f>
        <v>0</v>
      </c>
      <c r="H19" s="177"/>
    </row>
    <row r="20" spans="2:8">
      <c r="B20" s="143"/>
      <c r="C20" s="143"/>
      <c r="D20" s="143"/>
      <c r="E20" s="143"/>
      <c r="F20" s="143"/>
      <c r="G20" s="143"/>
      <c r="H20" s="143"/>
    </row>
    <row r="21" spans="2:8">
      <c r="B21" s="143"/>
      <c r="C21" s="143"/>
      <c r="D21" s="143"/>
      <c r="E21" s="143"/>
      <c r="F21" s="143"/>
      <c r="G21" s="165"/>
      <c r="H21" s="143"/>
    </row>
    <row r="22" spans="2:8">
      <c r="C22" s="142"/>
      <c r="D22" s="142"/>
      <c r="E22" s="142"/>
      <c r="F22" s="142"/>
      <c r="G22" s="166"/>
    </row>
    <row r="23" spans="2:8">
      <c r="C23" s="142"/>
      <c r="D23" s="142"/>
      <c r="E23" s="142"/>
      <c r="F23" s="142"/>
      <c r="G23" s="142"/>
    </row>
    <row r="24" spans="2:8">
      <c r="B24" s="398" t="s">
        <v>280</v>
      </c>
      <c r="C24" s="398"/>
      <c r="D24" s="398"/>
      <c r="E24" s="398"/>
      <c r="F24" s="398"/>
      <c r="G24" s="398"/>
    </row>
    <row r="25" spans="2:8">
      <c r="B25" s="398"/>
      <c r="C25" s="398"/>
      <c r="D25" s="398"/>
      <c r="E25" s="398"/>
      <c r="F25" s="398"/>
      <c r="G25" s="398"/>
    </row>
    <row r="26" spans="2:8" ht="30" customHeight="1">
      <c r="B26" s="146" t="s">
        <v>244</v>
      </c>
      <c r="C26" s="146" t="s">
        <v>24</v>
      </c>
      <c r="D26" s="147" t="s">
        <v>245</v>
      </c>
      <c r="E26" s="187" t="s">
        <v>246</v>
      </c>
      <c r="F26" s="146" t="s">
        <v>247</v>
      </c>
      <c r="G26" s="146" t="s">
        <v>248</v>
      </c>
    </row>
    <row r="27" spans="2:8" ht="38.25">
      <c r="B27" s="149">
        <v>1</v>
      </c>
      <c r="C27" s="167" t="s">
        <v>258</v>
      </c>
      <c r="D27" s="151"/>
      <c r="E27" s="151" t="s">
        <v>187</v>
      </c>
      <c r="F27" s="152">
        <v>2</v>
      </c>
      <c r="G27" s="153">
        <f>D27*F27</f>
        <v>0</v>
      </c>
    </row>
    <row r="28" spans="2:8" ht="36" customHeight="1">
      <c r="B28" s="154">
        <v>2</v>
      </c>
      <c r="C28" s="167" t="s">
        <v>259</v>
      </c>
      <c r="D28" s="151"/>
      <c r="E28" s="151" t="s">
        <v>187</v>
      </c>
      <c r="F28" s="152">
        <v>2</v>
      </c>
      <c r="G28" s="153">
        <f t="shared" ref="G28:G33" si="1">D28*F28</f>
        <v>0</v>
      </c>
    </row>
    <row r="29" spans="2:8" ht="26.25" customHeight="1">
      <c r="B29" s="154">
        <v>3</v>
      </c>
      <c r="C29" s="167" t="s">
        <v>260</v>
      </c>
      <c r="D29" s="151"/>
      <c r="E29" s="151" t="s">
        <v>187</v>
      </c>
      <c r="F29" s="152">
        <v>2</v>
      </c>
      <c r="G29" s="153">
        <f t="shared" si="1"/>
        <v>0</v>
      </c>
    </row>
    <row r="30" spans="2:8" ht="21.75" customHeight="1">
      <c r="B30" s="154">
        <v>4</v>
      </c>
      <c r="C30" s="167" t="s">
        <v>261</v>
      </c>
      <c r="D30" s="157"/>
      <c r="E30" s="151" t="s">
        <v>186</v>
      </c>
      <c r="F30" s="152">
        <v>1</v>
      </c>
      <c r="G30" s="153">
        <f t="shared" si="1"/>
        <v>0</v>
      </c>
    </row>
    <row r="31" spans="2:8" ht="38.25">
      <c r="B31" s="154">
        <v>5</v>
      </c>
      <c r="C31" s="167" t="s">
        <v>262</v>
      </c>
      <c r="D31" s="151"/>
      <c r="E31" s="151" t="s">
        <v>186</v>
      </c>
      <c r="F31" s="152">
        <v>1</v>
      </c>
      <c r="G31" s="153">
        <f t="shared" si="1"/>
        <v>0</v>
      </c>
    </row>
    <row r="32" spans="2:8" ht="25.5">
      <c r="B32" s="154">
        <v>6</v>
      </c>
      <c r="C32" s="155" t="s">
        <v>255</v>
      </c>
      <c r="D32" s="151"/>
      <c r="E32" s="151" t="s">
        <v>186</v>
      </c>
      <c r="F32" s="152">
        <v>1</v>
      </c>
      <c r="G32" s="153">
        <f t="shared" si="1"/>
        <v>0</v>
      </c>
    </row>
    <row r="33" spans="2:7" ht="25.5" customHeight="1">
      <c r="B33" s="154">
        <v>7</v>
      </c>
      <c r="C33" s="155" t="s">
        <v>256</v>
      </c>
      <c r="D33" s="157"/>
      <c r="E33" s="151" t="s">
        <v>186</v>
      </c>
      <c r="F33" s="152">
        <v>1</v>
      </c>
      <c r="G33" s="153">
        <f t="shared" si="1"/>
        <v>0</v>
      </c>
    </row>
    <row r="34" spans="2:7" ht="26.25" customHeight="1">
      <c r="B34" s="143"/>
      <c r="C34" s="159"/>
      <c r="D34" s="160"/>
      <c r="E34" s="160"/>
      <c r="F34" s="168" t="s">
        <v>170</v>
      </c>
      <c r="G34" s="169">
        <f>SUM(G27:G33)</f>
        <v>0</v>
      </c>
    </row>
    <row r="35" spans="2:7" ht="26.25" customHeight="1">
      <c r="B35" s="143"/>
      <c r="C35" s="159"/>
      <c r="D35" s="160"/>
      <c r="E35" s="160"/>
      <c r="F35" s="163" t="s">
        <v>257</v>
      </c>
      <c r="G35" s="164">
        <f>SUM(G27:G29)/6+SUM(G30:G33)/12</f>
        <v>0</v>
      </c>
    </row>
    <row r="36" spans="2:7">
      <c r="B36" s="143"/>
      <c r="C36" s="143"/>
      <c r="D36" s="143"/>
      <c r="E36" s="143"/>
      <c r="F36" s="143"/>
      <c r="G36" s="143"/>
    </row>
    <row r="37" spans="2:7">
      <c r="B37" s="143"/>
      <c r="C37" s="143"/>
      <c r="D37" s="143"/>
      <c r="E37" s="143"/>
      <c r="F37" s="143"/>
      <c r="G37" s="143"/>
    </row>
    <row r="38" spans="2:7">
      <c r="B38" s="143"/>
      <c r="C38" s="143"/>
      <c r="D38" s="143"/>
      <c r="E38" s="143"/>
      <c r="F38" s="143"/>
      <c r="G38" s="143"/>
    </row>
    <row r="39" spans="2:7">
      <c r="B39" s="398" t="s">
        <v>279</v>
      </c>
      <c r="C39" s="398"/>
      <c r="D39" s="398"/>
      <c r="E39" s="398"/>
      <c r="F39" s="398"/>
      <c r="G39" s="398"/>
    </row>
    <row r="40" spans="2:7">
      <c r="B40" s="398"/>
      <c r="C40" s="398"/>
      <c r="D40" s="398"/>
      <c r="E40" s="398"/>
      <c r="F40" s="398"/>
      <c r="G40" s="398"/>
    </row>
    <row r="41" spans="2:7" ht="30.75" customHeight="1">
      <c r="B41" s="146" t="s">
        <v>244</v>
      </c>
      <c r="C41" s="146" t="s">
        <v>24</v>
      </c>
      <c r="D41" s="147" t="s">
        <v>245</v>
      </c>
      <c r="E41" s="148" t="s">
        <v>246</v>
      </c>
      <c r="F41" s="147" t="s">
        <v>247</v>
      </c>
      <c r="G41" s="146" t="s">
        <v>248</v>
      </c>
    </row>
    <row r="42" spans="2:7" ht="38.25">
      <c r="B42" s="149">
        <v>1</v>
      </c>
      <c r="C42" s="150" t="s">
        <v>263</v>
      </c>
      <c r="D42" s="151"/>
      <c r="E42" s="151" t="s">
        <v>187</v>
      </c>
      <c r="F42" s="152">
        <v>2</v>
      </c>
      <c r="G42" s="153">
        <f>D42*F42</f>
        <v>0</v>
      </c>
    </row>
    <row r="43" spans="2:7" ht="31.5" customHeight="1">
      <c r="B43" s="154">
        <v>2</v>
      </c>
      <c r="C43" s="155" t="s">
        <v>264</v>
      </c>
      <c r="D43" s="151"/>
      <c r="E43" s="151" t="s">
        <v>187</v>
      </c>
      <c r="F43" s="152">
        <v>2</v>
      </c>
      <c r="G43" s="153">
        <f t="shared" ref="G43:G48" si="2">D43*F43</f>
        <v>0</v>
      </c>
    </row>
    <row r="44" spans="2:7" ht="18.75" customHeight="1">
      <c r="B44" s="154">
        <v>3</v>
      </c>
      <c r="C44" s="170" t="s">
        <v>265</v>
      </c>
      <c r="D44" s="151"/>
      <c r="E44" s="151" t="s">
        <v>187</v>
      </c>
      <c r="F44" s="152">
        <v>2</v>
      </c>
      <c r="G44" s="153">
        <f t="shared" si="2"/>
        <v>0</v>
      </c>
    </row>
    <row r="45" spans="2:7" ht="19.5" customHeight="1">
      <c r="B45" s="154">
        <v>4</v>
      </c>
      <c r="C45" s="170" t="s">
        <v>266</v>
      </c>
      <c r="D45" s="151"/>
      <c r="E45" s="151" t="s">
        <v>187</v>
      </c>
      <c r="F45" s="152">
        <v>2</v>
      </c>
      <c r="G45" s="153">
        <f t="shared" si="2"/>
        <v>0</v>
      </c>
    </row>
    <row r="46" spans="2:7" ht="25.5">
      <c r="B46" s="154">
        <v>5</v>
      </c>
      <c r="C46" s="155" t="s">
        <v>267</v>
      </c>
      <c r="D46" s="157"/>
      <c r="E46" s="151" t="s">
        <v>186</v>
      </c>
      <c r="F46" s="158">
        <v>1</v>
      </c>
      <c r="G46" s="153">
        <f t="shared" si="2"/>
        <v>0</v>
      </c>
    </row>
    <row r="47" spans="2:7" ht="51">
      <c r="B47" s="154">
        <v>6</v>
      </c>
      <c r="C47" s="155" t="s">
        <v>268</v>
      </c>
      <c r="D47" s="157"/>
      <c r="E47" s="151" t="s">
        <v>186</v>
      </c>
      <c r="F47" s="158">
        <v>1</v>
      </c>
      <c r="G47" s="153">
        <f t="shared" si="2"/>
        <v>0</v>
      </c>
    </row>
    <row r="48" spans="2:7" ht="24" customHeight="1">
      <c r="B48" s="154">
        <v>7</v>
      </c>
      <c r="C48" s="170" t="s">
        <v>256</v>
      </c>
      <c r="D48" s="157"/>
      <c r="E48" s="151" t="s">
        <v>186</v>
      </c>
      <c r="F48" s="171">
        <v>1</v>
      </c>
      <c r="G48" s="153">
        <f t="shared" si="2"/>
        <v>0</v>
      </c>
    </row>
    <row r="49" spans="2:7" ht="26.25" customHeight="1">
      <c r="B49" s="143"/>
      <c r="C49" s="159"/>
      <c r="D49" s="160"/>
      <c r="E49" s="160"/>
      <c r="F49" s="161" t="s">
        <v>170</v>
      </c>
      <c r="G49" s="162">
        <f>SUM(G41:G48)</f>
        <v>0</v>
      </c>
    </row>
    <row r="50" spans="2:7" ht="26.25" customHeight="1">
      <c r="B50" s="143"/>
      <c r="C50" s="159"/>
      <c r="D50" s="160"/>
      <c r="E50" s="160"/>
      <c r="F50" s="163" t="s">
        <v>257</v>
      </c>
      <c r="G50" s="164">
        <f>SUM(G41:G45)/6+SUM(G46:G48)/12</f>
        <v>0</v>
      </c>
    </row>
    <row r="51" spans="2:7">
      <c r="B51" s="143"/>
      <c r="C51" s="143"/>
      <c r="D51" s="143"/>
      <c r="E51" s="143"/>
      <c r="F51" s="143"/>
      <c r="G51" s="143"/>
    </row>
    <row r="52" spans="2:7">
      <c r="B52" s="143"/>
      <c r="C52" s="143"/>
      <c r="D52" s="143"/>
      <c r="E52" s="143"/>
      <c r="F52" s="143"/>
      <c r="G52" s="143"/>
    </row>
    <row r="53" spans="2:7">
      <c r="B53" s="143"/>
      <c r="C53" s="143"/>
      <c r="D53" s="143"/>
      <c r="E53" s="143"/>
      <c r="F53" s="143"/>
      <c r="G53" s="143"/>
    </row>
    <row r="54" spans="2:7">
      <c r="B54" s="143"/>
      <c r="C54" s="143"/>
      <c r="D54" s="143"/>
      <c r="E54" s="143"/>
      <c r="F54" s="143"/>
      <c r="G54" s="143"/>
    </row>
    <row r="55" spans="2:7">
      <c r="B55" s="398" t="s">
        <v>107</v>
      </c>
      <c r="C55" s="398"/>
      <c r="D55" s="398"/>
      <c r="E55" s="398"/>
      <c r="F55" s="398"/>
      <c r="G55" s="398"/>
    </row>
    <row r="56" spans="2:7">
      <c r="B56" s="398"/>
      <c r="C56" s="398"/>
      <c r="D56" s="398"/>
      <c r="E56" s="398"/>
      <c r="F56" s="398"/>
      <c r="G56" s="398"/>
    </row>
    <row r="57" spans="2:7" ht="30" customHeight="1">
      <c r="B57" s="146" t="s">
        <v>244</v>
      </c>
      <c r="C57" s="146" t="s">
        <v>24</v>
      </c>
      <c r="D57" s="147" t="s">
        <v>245</v>
      </c>
      <c r="E57" s="148" t="s">
        <v>246</v>
      </c>
      <c r="F57" s="147" t="s">
        <v>247</v>
      </c>
      <c r="G57" s="146" t="s">
        <v>248</v>
      </c>
    </row>
    <row r="58" spans="2:7" ht="25.5">
      <c r="B58" s="149">
        <v>1</v>
      </c>
      <c r="C58" s="150" t="s">
        <v>269</v>
      </c>
      <c r="D58" s="151"/>
      <c r="E58" s="151" t="s">
        <v>187</v>
      </c>
      <c r="F58" s="152">
        <v>2</v>
      </c>
      <c r="G58" s="153">
        <f>D58*F58</f>
        <v>0</v>
      </c>
    </row>
    <row r="59" spans="2:7" ht="25.5">
      <c r="B59" s="154">
        <v>2</v>
      </c>
      <c r="C59" s="155" t="s">
        <v>250</v>
      </c>
      <c r="D59" s="151"/>
      <c r="E59" s="151" t="s">
        <v>187</v>
      </c>
      <c r="F59" s="152">
        <v>2</v>
      </c>
      <c r="G59" s="153">
        <f t="shared" ref="G59:G64" si="3">D59*F59</f>
        <v>0</v>
      </c>
    </row>
    <row r="60" spans="2:7" ht="22.5" customHeight="1">
      <c r="B60" s="154">
        <v>3</v>
      </c>
      <c r="C60" s="170" t="s">
        <v>254</v>
      </c>
      <c r="D60" s="151"/>
      <c r="E60" s="151" t="s">
        <v>187</v>
      </c>
      <c r="F60" s="152">
        <v>2</v>
      </c>
      <c r="G60" s="153">
        <f t="shared" si="3"/>
        <v>0</v>
      </c>
    </row>
    <row r="61" spans="2:7" ht="25.5">
      <c r="B61" s="154">
        <v>4</v>
      </c>
      <c r="C61" s="155" t="s">
        <v>270</v>
      </c>
      <c r="D61" s="151"/>
      <c r="E61" s="151" t="s">
        <v>186</v>
      </c>
      <c r="F61" s="152">
        <v>2</v>
      </c>
      <c r="G61" s="153">
        <f t="shared" si="3"/>
        <v>0</v>
      </c>
    </row>
    <row r="62" spans="2:7" ht="25.5">
      <c r="B62" s="154">
        <v>5</v>
      </c>
      <c r="C62" s="155" t="s">
        <v>252</v>
      </c>
      <c r="D62" s="157"/>
      <c r="E62" s="151" t="s">
        <v>186</v>
      </c>
      <c r="F62" s="158">
        <v>1</v>
      </c>
      <c r="G62" s="153">
        <f t="shared" si="3"/>
        <v>0</v>
      </c>
    </row>
    <row r="63" spans="2:7" ht="30" customHeight="1">
      <c r="B63" s="154">
        <v>6</v>
      </c>
      <c r="C63" s="155" t="s">
        <v>255</v>
      </c>
      <c r="D63" s="157"/>
      <c r="E63" s="151" t="s">
        <v>186</v>
      </c>
      <c r="F63" s="158">
        <v>1</v>
      </c>
      <c r="G63" s="153">
        <f t="shared" si="3"/>
        <v>0</v>
      </c>
    </row>
    <row r="64" spans="2:7" ht="23.25" customHeight="1">
      <c r="B64" s="154">
        <v>7</v>
      </c>
      <c r="C64" s="170" t="s">
        <v>256</v>
      </c>
      <c r="D64" s="157"/>
      <c r="E64" s="151" t="s">
        <v>186</v>
      </c>
      <c r="F64" s="171">
        <v>1</v>
      </c>
      <c r="G64" s="153">
        <f t="shared" si="3"/>
        <v>0</v>
      </c>
    </row>
    <row r="65" spans="2:7" ht="26.25" customHeight="1">
      <c r="B65" s="143"/>
      <c r="C65" s="143"/>
      <c r="D65" s="160"/>
      <c r="E65" s="160"/>
      <c r="F65" s="161" t="s">
        <v>170</v>
      </c>
      <c r="G65" s="169">
        <f>SUM(G58:G64)</f>
        <v>0</v>
      </c>
    </row>
    <row r="66" spans="2:7" ht="26.25" customHeight="1">
      <c r="B66" s="143"/>
      <c r="C66" s="143"/>
      <c r="D66" s="160"/>
      <c r="E66" s="160"/>
      <c r="F66" s="163" t="s">
        <v>257</v>
      </c>
      <c r="G66" s="164">
        <f>SUM(G58:G60)/6+SUM(G61:G64)/12</f>
        <v>0</v>
      </c>
    </row>
    <row r="67" spans="2:7">
      <c r="B67" s="143"/>
      <c r="C67" s="143"/>
      <c r="D67" s="143"/>
      <c r="E67" s="143"/>
      <c r="F67" s="143"/>
      <c r="G67" s="143"/>
    </row>
    <row r="68" spans="2:7">
      <c r="B68" s="143"/>
      <c r="C68" s="143"/>
      <c r="D68" s="143"/>
      <c r="E68" s="143"/>
      <c r="F68" s="143"/>
      <c r="G68" s="143"/>
    </row>
    <row r="69" spans="2:7">
      <c r="B69" s="143"/>
      <c r="C69" s="143"/>
      <c r="D69" s="143"/>
      <c r="E69" s="143"/>
      <c r="F69" s="143"/>
      <c r="G69" s="143"/>
    </row>
    <row r="70" spans="2:7">
      <c r="B70" s="399" t="s">
        <v>154</v>
      </c>
      <c r="C70" s="400"/>
      <c r="D70" s="400"/>
      <c r="E70" s="400"/>
      <c r="F70" s="400"/>
      <c r="G70" s="401"/>
    </row>
    <row r="71" spans="2:7">
      <c r="B71" s="402"/>
      <c r="C71" s="403"/>
      <c r="D71" s="403"/>
      <c r="E71" s="403"/>
      <c r="F71" s="403"/>
      <c r="G71" s="404"/>
    </row>
    <row r="72" spans="2:7" ht="25.5">
      <c r="B72" s="146" t="s">
        <v>244</v>
      </c>
      <c r="C72" s="146" t="s">
        <v>24</v>
      </c>
      <c r="D72" s="147" t="s">
        <v>245</v>
      </c>
      <c r="E72" s="148" t="s">
        <v>246</v>
      </c>
      <c r="F72" s="147" t="s">
        <v>247</v>
      </c>
      <c r="G72" s="146" t="s">
        <v>248</v>
      </c>
    </row>
    <row r="73" spans="2:7" ht="25.5">
      <c r="B73" s="149">
        <v>1</v>
      </c>
      <c r="C73" s="155" t="s">
        <v>271</v>
      </c>
      <c r="D73" s="172"/>
      <c r="E73" s="172" t="s">
        <v>187</v>
      </c>
      <c r="F73" s="173">
        <v>2</v>
      </c>
      <c r="G73" s="174">
        <f>D73*F73</f>
        <v>0</v>
      </c>
    </row>
    <row r="74" spans="2:7" ht="21.75" customHeight="1">
      <c r="B74" s="154">
        <v>2</v>
      </c>
      <c r="C74" s="170" t="s">
        <v>272</v>
      </c>
      <c r="D74" s="172"/>
      <c r="E74" s="172" t="s">
        <v>187</v>
      </c>
      <c r="F74" s="173">
        <v>2</v>
      </c>
      <c r="G74" s="174">
        <f t="shared" ref="G74:G80" si="4">D74*F74</f>
        <v>0</v>
      </c>
    </row>
    <row r="75" spans="2:7" ht="25.5">
      <c r="B75" s="154">
        <v>3</v>
      </c>
      <c r="C75" s="155" t="s">
        <v>273</v>
      </c>
      <c r="D75" s="172"/>
      <c r="E75" s="172" t="s">
        <v>187</v>
      </c>
      <c r="F75" s="173">
        <v>2</v>
      </c>
      <c r="G75" s="174">
        <f t="shared" si="4"/>
        <v>0</v>
      </c>
    </row>
    <row r="76" spans="2:7" ht="21.75" customHeight="1">
      <c r="B76" s="154">
        <v>4</v>
      </c>
      <c r="C76" s="155" t="s">
        <v>274</v>
      </c>
      <c r="D76" s="172"/>
      <c r="E76" s="172" t="s">
        <v>187</v>
      </c>
      <c r="F76" s="173">
        <v>2</v>
      </c>
      <c r="G76" s="174">
        <f t="shared" si="4"/>
        <v>0</v>
      </c>
    </row>
    <row r="77" spans="2:7" ht="21.75" customHeight="1">
      <c r="B77" s="154">
        <v>5</v>
      </c>
      <c r="C77" s="170" t="s">
        <v>260</v>
      </c>
      <c r="D77" s="172"/>
      <c r="E77" s="172" t="s">
        <v>187</v>
      </c>
      <c r="F77" s="173">
        <v>2</v>
      </c>
      <c r="G77" s="174">
        <f t="shared" si="4"/>
        <v>0</v>
      </c>
    </row>
    <row r="78" spans="2:7" ht="21.75" customHeight="1">
      <c r="B78" s="154">
        <v>6</v>
      </c>
      <c r="C78" s="170" t="s">
        <v>261</v>
      </c>
      <c r="D78" s="172"/>
      <c r="E78" s="172" t="s">
        <v>186</v>
      </c>
      <c r="F78" s="173">
        <v>1</v>
      </c>
      <c r="G78" s="174">
        <f t="shared" si="4"/>
        <v>0</v>
      </c>
    </row>
    <row r="79" spans="2:7" ht="51">
      <c r="B79" s="154">
        <v>7</v>
      </c>
      <c r="C79" s="175" t="s">
        <v>268</v>
      </c>
      <c r="D79" s="176"/>
      <c r="E79" s="172" t="s">
        <v>186</v>
      </c>
      <c r="F79" s="173">
        <v>2</v>
      </c>
      <c r="G79" s="174">
        <f t="shared" si="4"/>
        <v>0</v>
      </c>
    </row>
    <row r="80" spans="2:7" ht="24.75" customHeight="1">
      <c r="B80" s="154">
        <v>8</v>
      </c>
      <c r="C80" s="170" t="s">
        <v>256</v>
      </c>
      <c r="D80" s="157"/>
      <c r="E80" s="151" t="s">
        <v>186</v>
      </c>
      <c r="F80" s="158">
        <v>1</v>
      </c>
      <c r="G80" s="174">
        <f t="shared" si="4"/>
        <v>0</v>
      </c>
    </row>
    <row r="81" spans="2:7" ht="26.25" customHeight="1">
      <c r="C81" s="159"/>
      <c r="D81" s="160"/>
      <c r="E81" s="160"/>
      <c r="F81" s="161" t="s">
        <v>170</v>
      </c>
      <c r="G81" s="162">
        <f>SUM(G73:G80)</f>
        <v>0</v>
      </c>
    </row>
    <row r="82" spans="2:7" ht="26.25" customHeight="1">
      <c r="B82" s="143"/>
      <c r="C82" s="159"/>
      <c r="D82" s="160"/>
      <c r="E82" s="160"/>
      <c r="F82" s="163" t="s">
        <v>257</v>
      </c>
      <c r="G82" s="164">
        <f>SUM(G73:G77)/6+SUM(G78:G80)/12</f>
        <v>0</v>
      </c>
    </row>
    <row r="83" spans="2:7">
      <c r="B83" s="143"/>
      <c r="C83" s="143"/>
      <c r="D83" s="143"/>
      <c r="E83" s="143"/>
      <c r="F83" s="143"/>
      <c r="G83" s="143"/>
    </row>
    <row r="84" spans="2:7">
      <c r="B84" s="143"/>
      <c r="C84" s="143"/>
      <c r="D84" s="143"/>
      <c r="E84" s="143"/>
      <c r="F84" s="143"/>
      <c r="G84" s="143"/>
    </row>
    <row r="87" spans="2:7">
      <c r="B87" s="143"/>
      <c r="C87" s="143"/>
      <c r="D87" s="143"/>
      <c r="E87" s="143"/>
      <c r="F87" s="143"/>
      <c r="G87" s="165"/>
    </row>
    <row r="88" spans="2:7">
      <c r="C88" s="142"/>
      <c r="D88" s="142"/>
      <c r="E88" s="142"/>
      <c r="F88" s="142"/>
      <c r="G88" s="166"/>
    </row>
    <row r="89" spans="2:7">
      <c r="C89" s="142"/>
      <c r="D89" s="142"/>
      <c r="E89" s="142"/>
      <c r="F89" s="142"/>
      <c r="G89" s="142"/>
    </row>
  </sheetData>
  <mergeCells count="8">
    <mergeCell ref="B55:G56"/>
    <mergeCell ref="B39:G40"/>
    <mergeCell ref="B24:G25"/>
    <mergeCell ref="B8:G9"/>
    <mergeCell ref="B70:G71"/>
    <mergeCell ref="B3:G3"/>
    <mergeCell ref="B5:G5"/>
    <mergeCell ref="B6:G6"/>
  </mergeCells>
  <pageMargins left="0.63" right="0.51181102362204722" top="0.93" bottom="0.33" header="0.31496062992125984" footer="0.31496062992125984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B2:AN53"/>
  <sheetViews>
    <sheetView workbookViewId="0">
      <pane ySplit="8" topLeftCell="A12" activePane="bottomLeft" state="frozen"/>
      <selection pane="bottomLeft" activeCell="I21" sqref="I21"/>
    </sheetView>
  </sheetViews>
  <sheetFormatPr defaultRowHeight="12.75"/>
  <cols>
    <col min="3" max="3" width="62.28515625" customWidth="1"/>
    <col min="4" max="4" width="16.85546875" customWidth="1"/>
    <col min="5" max="5" width="13.42578125" customWidth="1"/>
    <col min="6" max="6" width="14.28515625" customWidth="1"/>
    <col min="7" max="9" width="16.5703125" customWidth="1"/>
  </cols>
  <sheetData>
    <row r="2" spans="2:40" ht="23.25">
      <c r="C2" s="412"/>
      <c r="D2" s="412"/>
      <c r="E2" s="412"/>
    </row>
    <row r="4" spans="2:40" ht="15.75" customHeight="1">
      <c r="B4" s="408" t="s">
        <v>568</v>
      </c>
      <c r="C4" s="408"/>
      <c r="D4" s="408"/>
      <c r="E4" s="408"/>
      <c r="F4" s="408"/>
      <c r="G4" s="408"/>
      <c r="H4" s="408"/>
      <c r="I4" s="408"/>
    </row>
    <row r="6" spans="2:40" ht="15.75">
      <c r="B6" s="409" t="s">
        <v>571</v>
      </c>
      <c r="C6" s="409"/>
      <c r="D6" s="409"/>
      <c r="E6" s="409"/>
      <c r="F6" s="409"/>
      <c r="G6" s="409"/>
      <c r="H6" s="409"/>
      <c r="I6" s="409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</row>
    <row r="8" spans="2:40" s="221" customFormat="1" ht="30.75" customHeight="1">
      <c r="B8" s="192" t="s">
        <v>523</v>
      </c>
      <c r="C8" s="192" t="s">
        <v>282</v>
      </c>
      <c r="D8" s="192" t="s">
        <v>309</v>
      </c>
      <c r="E8" s="192" t="s">
        <v>524</v>
      </c>
      <c r="F8" s="193" t="s">
        <v>245</v>
      </c>
      <c r="G8" s="241" t="s">
        <v>538</v>
      </c>
      <c r="H8" s="194" t="s">
        <v>539</v>
      </c>
      <c r="I8" s="194" t="s">
        <v>170</v>
      </c>
    </row>
    <row r="9" spans="2:40" s="221" customFormat="1" ht="40.5">
      <c r="B9" s="261">
        <v>1</v>
      </c>
      <c r="C9" s="224" t="s">
        <v>540</v>
      </c>
      <c r="D9" s="227" t="s">
        <v>541</v>
      </c>
      <c r="E9" s="255">
        <v>1</v>
      </c>
      <c r="F9" s="256"/>
      <c r="G9" s="257">
        <v>6</v>
      </c>
      <c r="H9" s="258">
        <f t="shared" ref="H9:H16" si="0">F9/G9</f>
        <v>0</v>
      </c>
      <c r="I9" s="258">
        <f t="shared" ref="I9:I16" si="1">H9*E9</f>
        <v>0</v>
      </c>
    </row>
    <row r="10" spans="2:40" s="221" customFormat="1" ht="37.5" customHeight="1">
      <c r="B10" s="261">
        <v>2</v>
      </c>
      <c r="C10" s="224" t="s">
        <v>542</v>
      </c>
      <c r="D10" s="227" t="s">
        <v>543</v>
      </c>
      <c r="E10" s="255">
        <v>1</v>
      </c>
      <c r="F10" s="256"/>
      <c r="G10" s="257">
        <v>6</v>
      </c>
      <c r="H10" s="258">
        <f t="shared" si="0"/>
        <v>0</v>
      </c>
      <c r="I10" s="258">
        <f t="shared" si="1"/>
        <v>0</v>
      </c>
    </row>
    <row r="11" spans="2:40" s="221" customFormat="1" ht="39" customHeight="1">
      <c r="B11" s="261">
        <v>3</v>
      </c>
      <c r="C11" s="224" t="s">
        <v>544</v>
      </c>
      <c r="D11" s="227" t="s">
        <v>543</v>
      </c>
      <c r="E11" s="255">
        <v>1</v>
      </c>
      <c r="F11" s="256"/>
      <c r="G11" s="257">
        <v>6</v>
      </c>
      <c r="H11" s="258">
        <f t="shared" si="0"/>
        <v>0</v>
      </c>
      <c r="I11" s="258">
        <f t="shared" si="1"/>
        <v>0</v>
      </c>
    </row>
    <row r="12" spans="2:40" s="221" customFormat="1" ht="13.5">
      <c r="B12" s="261">
        <v>4</v>
      </c>
      <c r="C12" s="224" t="s">
        <v>545</v>
      </c>
      <c r="D12" s="236" t="s">
        <v>546</v>
      </c>
      <c r="E12" s="255">
        <v>3</v>
      </c>
      <c r="F12" s="256"/>
      <c r="G12" s="257">
        <v>6</v>
      </c>
      <c r="H12" s="258">
        <f t="shared" si="0"/>
        <v>0</v>
      </c>
      <c r="I12" s="258">
        <f t="shared" si="1"/>
        <v>0</v>
      </c>
    </row>
    <row r="13" spans="2:40" s="221" customFormat="1" ht="27">
      <c r="B13" s="261">
        <v>5</v>
      </c>
      <c r="C13" s="224" t="s">
        <v>547</v>
      </c>
      <c r="D13" s="239" t="s">
        <v>548</v>
      </c>
      <c r="E13" s="255">
        <v>1</v>
      </c>
      <c r="F13" s="256"/>
      <c r="G13" s="257">
        <v>6</v>
      </c>
      <c r="H13" s="258">
        <f t="shared" si="0"/>
        <v>0</v>
      </c>
      <c r="I13" s="258">
        <f t="shared" si="1"/>
        <v>0</v>
      </c>
    </row>
    <row r="14" spans="2:40" s="221" customFormat="1" ht="33" customHeight="1">
      <c r="B14" s="261">
        <v>6</v>
      </c>
      <c r="C14" s="224" t="s">
        <v>549</v>
      </c>
      <c r="D14" s="227" t="s">
        <v>430</v>
      </c>
      <c r="E14" s="259">
        <f>I21</f>
        <v>21</v>
      </c>
      <c r="F14" s="256"/>
      <c r="G14" s="257">
        <v>1</v>
      </c>
      <c r="H14" s="258">
        <f t="shared" si="0"/>
        <v>0</v>
      </c>
      <c r="I14" s="258">
        <f t="shared" si="1"/>
        <v>0</v>
      </c>
    </row>
    <row r="15" spans="2:40" s="221" customFormat="1" ht="27" customHeight="1">
      <c r="B15" s="261">
        <v>7</v>
      </c>
      <c r="C15" s="224" t="s">
        <v>550</v>
      </c>
      <c r="D15" s="227" t="s">
        <v>430</v>
      </c>
      <c r="E15" s="259">
        <f>I21</f>
        <v>21</v>
      </c>
      <c r="F15" s="256"/>
      <c r="G15" s="257">
        <v>6</v>
      </c>
      <c r="H15" s="258">
        <f t="shared" si="0"/>
        <v>0</v>
      </c>
      <c r="I15" s="258">
        <f t="shared" si="1"/>
        <v>0</v>
      </c>
    </row>
    <row r="16" spans="2:40" s="221" customFormat="1" ht="22.5" customHeight="1">
      <c r="B16" s="261">
        <v>8</v>
      </c>
      <c r="C16" s="224" t="s">
        <v>551</v>
      </c>
      <c r="D16" s="225" t="s">
        <v>430</v>
      </c>
      <c r="E16" s="259">
        <f>I21</f>
        <v>21</v>
      </c>
      <c r="F16" s="256"/>
      <c r="G16" s="257">
        <v>6</v>
      </c>
      <c r="H16" s="258">
        <f t="shared" si="0"/>
        <v>0</v>
      </c>
      <c r="I16" s="258">
        <f t="shared" si="1"/>
        <v>0</v>
      </c>
    </row>
    <row r="17" spans="2:15" ht="15.75" customHeight="1">
      <c r="B17" s="254"/>
      <c r="D17" s="254"/>
      <c r="E17" s="254"/>
      <c r="G17" s="189"/>
      <c r="H17" s="205" t="s">
        <v>277</v>
      </c>
      <c r="I17" s="262">
        <f>SUM(I9:I16)</f>
        <v>0</v>
      </c>
    </row>
    <row r="18" spans="2:15">
      <c r="B18" s="254"/>
      <c r="C18" s="254"/>
      <c r="D18" s="254"/>
      <c r="E18" s="254"/>
      <c r="G18" s="189"/>
      <c r="H18" s="189"/>
      <c r="I18" s="189"/>
    </row>
    <row r="19" spans="2:15">
      <c r="B19" s="254"/>
      <c r="C19" s="254"/>
      <c r="D19" s="254"/>
      <c r="E19" s="254"/>
      <c r="G19" s="189"/>
      <c r="H19" s="189"/>
      <c r="I19" s="189"/>
    </row>
    <row r="20" spans="2:15">
      <c r="G20" s="189"/>
      <c r="H20" s="189"/>
      <c r="I20" s="189"/>
    </row>
    <row r="21" spans="2:15">
      <c r="G21" s="410" t="s">
        <v>454</v>
      </c>
      <c r="H21" s="410"/>
      <c r="I21" s="211">
        <f>'Custo contratação LR'!E11+'Custo contratação LR'!E12+'Custo contratação LR'!E13+'Custo contratação LR'!E14+'Custo contratação LR'!E15+'Custo contratação LR'!E16</f>
        <v>21</v>
      </c>
    </row>
    <row r="22" spans="2:15">
      <c r="F22" s="260"/>
      <c r="G22" s="410" t="s">
        <v>257</v>
      </c>
      <c r="H22" s="410"/>
      <c r="I22" s="206">
        <f>I17/I21</f>
        <v>0</v>
      </c>
    </row>
    <row r="23" spans="2:15">
      <c r="F23" s="260"/>
      <c r="I23" s="260"/>
    </row>
    <row r="24" spans="2:15">
      <c r="F24" s="260"/>
      <c r="I24" s="260"/>
    </row>
    <row r="25" spans="2:15">
      <c r="F25" s="260"/>
      <c r="I25" s="260"/>
    </row>
    <row r="26" spans="2:15">
      <c r="D26" s="220"/>
    </row>
    <row r="27" spans="2:15" ht="15.75">
      <c r="B27" s="411" t="s">
        <v>570</v>
      </c>
      <c r="C27" s="411"/>
      <c r="D27" s="411"/>
      <c r="E27" s="411"/>
      <c r="F27" s="411"/>
      <c r="G27" s="411"/>
      <c r="H27" s="411"/>
      <c r="I27" s="411"/>
      <c r="J27" s="253"/>
      <c r="K27" s="253"/>
      <c r="L27" s="253"/>
      <c r="M27" s="253"/>
      <c r="N27" s="253"/>
      <c r="O27" s="253"/>
    </row>
    <row r="29" spans="2:15" ht="25.5">
      <c r="B29" s="192" t="s">
        <v>523</v>
      </c>
      <c r="C29" s="192" t="s">
        <v>282</v>
      </c>
      <c r="D29" s="192" t="s">
        <v>309</v>
      </c>
      <c r="E29" s="192" t="s">
        <v>524</v>
      </c>
      <c r="F29" s="193" t="s">
        <v>245</v>
      </c>
      <c r="G29" s="241" t="s">
        <v>538</v>
      </c>
      <c r="H29" s="194" t="s">
        <v>539</v>
      </c>
      <c r="I29" s="194" t="s">
        <v>170</v>
      </c>
    </row>
    <row r="30" spans="2:15" ht="37.5" customHeight="1">
      <c r="B30" s="261">
        <v>1</v>
      </c>
      <c r="C30" s="224" t="s">
        <v>552</v>
      </c>
      <c r="D30" s="263" t="s">
        <v>553</v>
      </c>
      <c r="E30" s="264">
        <v>5</v>
      </c>
      <c r="F30" s="265"/>
      <c r="G30" s="230">
        <v>6</v>
      </c>
      <c r="H30" s="258">
        <f>F30/G30</f>
        <v>0</v>
      </c>
      <c r="I30" s="258">
        <f t="shared" ref="I30:I35" si="2">H30*E30</f>
        <v>0</v>
      </c>
    </row>
    <row r="31" spans="2:15" ht="37.5" customHeight="1">
      <c r="B31" s="261">
        <v>2</v>
      </c>
      <c r="C31" s="224" t="s">
        <v>554</v>
      </c>
      <c r="D31" s="263" t="s">
        <v>555</v>
      </c>
      <c r="E31" s="264">
        <v>5</v>
      </c>
      <c r="F31" s="265"/>
      <c r="G31" s="230">
        <v>6</v>
      </c>
      <c r="H31" s="258">
        <f>F31/G31</f>
        <v>0</v>
      </c>
      <c r="I31" s="258">
        <f t="shared" si="2"/>
        <v>0</v>
      </c>
    </row>
    <row r="32" spans="2:15" ht="37.5" customHeight="1">
      <c r="B32" s="261">
        <v>3</v>
      </c>
      <c r="C32" s="224" t="s">
        <v>556</v>
      </c>
      <c r="D32" s="263" t="s">
        <v>555</v>
      </c>
      <c r="E32" s="264">
        <v>5</v>
      </c>
      <c r="F32" s="265"/>
      <c r="G32" s="230">
        <v>6</v>
      </c>
      <c r="H32" s="258">
        <f>F32/G32</f>
        <v>0</v>
      </c>
      <c r="I32" s="258">
        <f t="shared" si="2"/>
        <v>0</v>
      </c>
    </row>
    <row r="33" spans="2:11" ht="40.5">
      <c r="B33" s="261">
        <v>4</v>
      </c>
      <c r="C33" s="224" t="s">
        <v>557</v>
      </c>
      <c r="D33" s="263" t="s">
        <v>541</v>
      </c>
      <c r="E33" s="264">
        <v>5</v>
      </c>
      <c r="F33" s="265"/>
      <c r="G33" s="230">
        <v>6</v>
      </c>
      <c r="H33" s="258">
        <f>F33/G33</f>
        <v>0</v>
      </c>
      <c r="I33" s="258">
        <f t="shared" si="2"/>
        <v>0</v>
      </c>
    </row>
    <row r="34" spans="2:11" ht="36.75" customHeight="1">
      <c r="B34" s="261">
        <v>5</v>
      </c>
      <c r="C34" s="224" t="s">
        <v>558</v>
      </c>
      <c r="D34" s="264" t="s">
        <v>559</v>
      </c>
      <c r="E34" s="264">
        <v>5</v>
      </c>
      <c r="F34" s="265"/>
      <c r="G34" s="230">
        <v>6</v>
      </c>
      <c r="H34" s="258">
        <f>F34/G34</f>
        <v>0</v>
      </c>
      <c r="I34" s="258">
        <f t="shared" si="2"/>
        <v>0</v>
      </c>
    </row>
    <row r="35" spans="2:11" ht="13.5">
      <c r="B35" s="261">
        <v>6</v>
      </c>
      <c r="C35" s="224" t="s">
        <v>545</v>
      </c>
      <c r="D35" s="266" t="s">
        <v>546</v>
      </c>
      <c r="E35" s="264">
        <v>5</v>
      </c>
      <c r="F35" s="265"/>
      <c r="G35" s="230">
        <v>6</v>
      </c>
      <c r="H35" s="258">
        <f t="shared" ref="H35:H43" si="3">F35/G35</f>
        <v>0</v>
      </c>
      <c r="I35" s="258">
        <f t="shared" si="2"/>
        <v>0</v>
      </c>
    </row>
    <row r="36" spans="2:11" ht="13.5">
      <c r="B36" s="261">
        <v>7</v>
      </c>
      <c r="C36" s="234" t="s">
        <v>560</v>
      </c>
      <c r="D36" s="264" t="s">
        <v>522</v>
      </c>
      <c r="E36" s="264">
        <v>5</v>
      </c>
      <c r="F36" s="265"/>
      <c r="G36" s="230">
        <v>6</v>
      </c>
      <c r="H36" s="258">
        <f t="shared" si="3"/>
        <v>0</v>
      </c>
      <c r="I36" s="258">
        <v>0</v>
      </c>
    </row>
    <row r="37" spans="2:11" ht="37.5" customHeight="1">
      <c r="B37" s="261">
        <v>8</v>
      </c>
      <c r="C37" s="224" t="s">
        <v>561</v>
      </c>
      <c r="D37" s="264" t="s">
        <v>562</v>
      </c>
      <c r="E37" s="264">
        <v>5</v>
      </c>
      <c r="F37" s="265"/>
      <c r="G37" s="230">
        <v>6</v>
      </c>
      <c r="H37" s="258">
        <f t="shared" si="3"/>
        <v>0</v>
      </c>
      <c r="I37" s="258">
        <f t="shared" ref="I37:I43" si="4">H37*E37</f>
        <v>0</v>
      </c>
    </row>
    <row r="38" spans="2:11" ht="37.5" customHeight="1">
      <c r="B38" s="261">
        <v>9</v>
      </c>
      <c r="C38" s="224" t="s">
        <v>563</v>
      </c>
      <c r="D38" s="267" t="s">
        <v>553</v>
      </c>
      <c r="E38" s="264">
        <v>5</v>
      </c>
      <c r="F38" s="265"/>
      <c r="G38" s="230">
        <v>6</v>
      </c>
      <c r="H38" s="258">
        <f t="shared" si="3"/>
        <v>0</v>
      </c>
      <c r="I38" s="258">
        <f t="shared" si="4"/>
        <v>0</v>
      </c>
    </row>
    <row r="39" spans="2:11" ht="37.5" customHeight="1">
      <c r="B39" s="261">
        <v>10</v>
      </c>
      <c r="C39" s="224" t="s">
        <v>564</v>
      </c>
      <c r="D39" s="263" t="s">
        <v>553</v>
      </c>
      <c r="E39" s="264">
        <v>5</v>
      </c>
      <c r="F39" s="265"/>
      <c r="G39" s="230">
        <v>6</v>
      </c>
      <c r="H39" s="258">
        <f t="shared" si="3"/>
        <v>0</v>
      </c>
      <c r="I39" s="258">
        <f t="shared" si="4"/>
        <v>0</v>
      </c>
    </row>
    <row r="40" spans="2:11" ht="27">
      <c r="B40" s="261">
        <v>11</v>
      </c>
      <c r="C40" s="224" t="s">
        <v>550</v>
      </c>
      <c r="D40" s="263" t="s">
        <v>430</v>
      </c>
      <c r="E40" s="268">
        <v>5</v>
      </c>
      <c r="F40" s="265"/>
      <c r="G40" s="230">
        <v>6</v>
      </c>
      <c r="H40" s="258">
        <f t="shared" si="3"/>
        <v>0</v>
      </c>
      <c r="I40" s="258">
        <f t="shared" si="4"/>
        <v>0</v>
      </c>
    </row>
    <row r="41" spans="2:11" ht="20.25" customHeight="1">
      <c r="B41" s="261">
        <v>12</v>
      </c>
      <c r="C41" s="224" t="s">
        <v>551</v>
      </c>
      <c r="D41" s="264" t="s">
        <v>430</v>
      </c>
      <c r="E41" s="264">
        <v>5</v>
      </c>
      <c r="F41" s="265"/>
      <c r="G41" s="230">
        <v>6</v>
      </c>
      <c r="H41" s="258">
        <f t="shared" si="3"/>
        <v>0</v>
      </c>
      <c r="I41" s="258">
        <f t="shared" si="4"/>
        <v>0</v>
      </c>
    </row>
    <row r="42" spans="2:11" ht="20.25" customHeight="1">
      <c r="B42" s="261">
        <v>13</v>
      </c>
      <c r="C42" s="224" t="s">
        <v>565</v>
      </c>
      <c r="D42" s="264" t="s">
        <v>430</v>
      </c>
      <c r="E42" s="264">
        <v>5</v>
      </c>
      <c r="F42" s="265"/>
      <c r="G42" s="230">
        <v>12</v>
      </c>
      <c r="H42" s="258">
        <f t="shared" si="3"/>
        <v>0</v>
      </c>
      <c r="I42" s="258">
        <f t="shared" si="4"/>
        <v>0</v>
      </c>
    </row>
    <row r="43" spans="2:11" ht="36" customHeight="1">
      <c r="B43" s="261">
        <v>14</v>
      </c>
      <c r="C43" s="224" t="s">
        <v>566</v>
      </c>
      <c r="D43" s="264" t="s">
        <v>567</v>
      </c>
      <c r="E43" s="264">
        <v>5</v>
      </c>
      <c r="F43" s="265"/>
      <c r="G43" s="230">
        <v>6</v>
      </c>
      <c r="H43" s="258">
        <f t="shared" si="3"/>
        <v>0</v>
      </c>
      <c r="I43" s="258">
        <f t="shared" si="4"/>
        <v>0</v>
      </c>
    </row>
    <row r="44" spans="2:11">
      <c r="B44" s="269"/>
      <c r="C44" s="269"/>
      <c r="D44" s="269"/>
      <c r="E44" s="269"/>
      <c r="F44" s="269"/>
      <c r="G44" s="189"/>
      <c r="H44" s="205" t="s">
        <v>277</v>
      </c>
      <c r="I44" s="262">
        <f>SUM(I36:I43)</f>
        <v>0</v>
      </c>
      <c r="J44" s="269"/>
      <c r="K44" s="269"/>
    </row>
    <row r="45" spans="2:11">
      <c r="B45" s="269"/>
      <c r="C45" s="269"/>
      <c r="D45" s="269"/>
      <c r="E45" s="269"/>
      <c r="F45" s="269"/>
      <c r="G45" s="189"/>
      <c r="H45" s="189"/>
      <c r="I45" s="189"/>
      <c r="J45" s="269"/>
      <c r="K45" s="269"/>
    </row>
    <row r="46" spans="2:11">
      <c r="B46" s="269"/>
      <c r="C46" s="269"/>
      <c r="D46" s="269"/>
      <c r="E46" s="269"/>
      <c r="F46" s="269"/>
      <c r="G46" s="189"/>
      <c r="H46" s="189"/>
      <c r="I46" s="189"/>
      <c r="J46" s="269"/>
      <c r="K46" s="269"/>
    </row>
    <row r="47" spans="2:11">
      <c r="B47" s="269"/>
      <c r="C47" s="269"/>
      <c r="D47" s="269"/>
      <c r="E47" s="269"/>
      <c r="F47" s="269"/>
      <c r="G47" s="189"/>
      <c r="H47" s="189"/>
      <c r="I47" s="189"/>
      <c r="J47" s="269"/>
      <c r="K47" s="269"/>
    </row>
    <row r="48" spans="2:11">
      <c r="B48" s="269"/>
      <c r="C48" s="269"/>
      <c r="D48" s="269"/>
      <c r="E48" s="269"/>
      <c r="F48" s="269"/>
      <c r="G48" s="410" t="s">
        <v>454</v>
      </c>
      <c r="H48" s="410"/>
      <c r="I48" s="216">
        <v>5</v>
      </c>
      <c r="J48" s="269"/>
      <c r="K48" s="269"/>
    </row>
    <row r="49" spans="2:11">
      <c r="B49" s="269"/>
      <c r="C49" s="269"/>
      <c r="D49" s="269"/>
      <c r="E49" s="269"/>
      <c r="F49" s="269"/>
      <c r="G49" s="410" t="s">
        <v>569</v>
      </c>
      <c r="H49" s="410"/>
      <c r="I49" s="219">
        <f>I44/I48</f>
        <v>0</v>
      </c>
      <c r="J49" s="269"/>
      <c r="K49" s="269"/>
    </row>
    <row r="50" spans="2:11">
      <c r="B50" s="269"/>
      <c r="C50" s="269"/>
      <c r="D50" s="269"/>
      <c r="E50" s="269"/>
      <c r="F50" s="269"/>
      <c r="G50" s="269"/>
      <c r="H50" s="269"/>
      <c r="I50" s="269"/>
      <c r="J50" s="269"/>
      <c r="K50" s="269"/>
    </row>
    <row r="51" spans="2:11">
      <c r="F51" s="269"/>
    </row>
    <row r="52" spans="2:11">
      <c r="F52" s="269"/>
    </row>
    <row r="53" spans="2:11">
      <c r="F53" s="269"/>
    </row>
  </sheetData>
  <mergeCells count="8">
    <mergeCell ref="B4:I4"/>
    <mergeCell ref="B6:I6"/>
    <mergeCell ref="G48:H48"/>
    <mergeCell ref="G49:H49"/>
    <mergeCell ref="B27:I27"/>
    <mergeCell ref="C2:E2"/>
    <mergeCell ref="G21:H21"/>
    <mergeCell ref="G22:H2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B3:AN125"/>
  <sheetViews>
    <sheetView topLeftCell="O1" workbookViewId="0">
      <pane ySplit="5" topLeftCell="A102" activePane="bottomLeft" state="frozen"/>
      <selection pane="bottomLeft" activeCell="AN111" sqref="AN111"/>
    </sheetView>
  </sheetViews>
  <sheetFormatPr defaultRowHeight="13.5"/>
  <cols>
    <col min="1" max="1" width="9.140625" style="189"/>
    <col min="2" max="2" width="7.42578125" style="207" customWidth="1"/>
    <col min="3" max="3" width="30.7109375" style="189" customWidth="1"/>
    <col min="4" max="4" width="13.85546875" style="208" customWidth="1"/>
    <col min="5" max="36" width="5.7109375" style="189" customWidth="1"/>
    <col min="37" max="38" width="13.28515625" style="189" customWidth="1"/>
    <col min="39" max="39" width="15.85546875" style="189" customWidth="1"/>
    <col min="40" max="40" width="20.5703125" style="189" customWidth="1"/>
    <col min="41" max="16384" width="9.140625" style="189"/>
  </cols>
  <sheetData>
    <row r="3" spans="2:40" ht="15" customHeight="1">
      <c r="B3" s="414" t="s">
        <v>535</v>
      </c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4"/>
      <c r="AC3" s="414"/>
      <c r="AD3" s="414"/>
      <c r="AE3" s="414"/>
      <c r="AF3" s="414"/>
      <c r="AG3" s="414"/>
      <c r="AH3" s="414"/>
      <c r="AI3" s="414"/>
      <c r="AJ3" s="414"/>
      <c r="AK3" s="414"/>
      <c r="AL3" s="414"/>
      <c r="AM3" s="414"/>
      <c r="AN3" s="414"/>
    </row>
    <row r="4" spans="2:40" ht="15" customHeight="1">
      <c r="B4" s="190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</row>
    <row r="5" spans="2:40" s="195" customFormat="1" ht="30.75" customHeight="1">
      <c r="B5" s="192" t="s">
        <v>23</v>
      </c>
      <c r="C5" s="192" t="s">
        <v>282</v>
      </c>
      <c r="D5" s="192" t="s">
        <v>309</v>
      </c>
      <c r="E5" s="192" t="s">
        <v>283</v>
      </c>
      <c r="F5" s="192" t="s">
        <v>284</v>
      </c>
      <c r="G5" s="192">
        <v>102</v>
      </c>
      <c r="H5" s="192">
        <v>106</v>
      </c>
      <c r="I5" s="192">
        <v>108</v>
      </c>
      <c r="J5" s="192">
        <v>110</v>
      </c>
      <c r="K5" s="192">
        <v>112</v>
      </c>
      <c r="L5" s="192">
        <v>114</v>
      </c>
      <c r="M5" s="192" t="s">
        <v>285</v>
      </c>
      <c r="N5" s="192" t="s">
        <v>286</v>
      </c>
      <c r="O5" s="192" t="s">
        <v>287</v>
      </c>
      <c r="P5" s="192" t="s">
        <v>288</v>
      </c>
      <c r="Q5" s="192" t="s">
        <v>289</v>
      </c>
      <c r="R5" s="192" t="s">
        <v>290</v>
      </c>
      <c r="S5" s="192" t="s">
        <v>291</v>
      </c>
      <c r="T5" s="192" t="s">
        <v>292</v>
      </c>
      <c r="U5" s="192" t="s">
        <v>293</v>
      </c>
      <c r="V5" s="192" t="s">
        <v>294</v>
      </c>
      <c r="W5" s="192" t="s">
        <v>295</v>
      </c>
      <c r="X5" s="192" t="s">
        <v>296</v>
      </c>
      <c r="Y5" s="192" t="s">
        <v>297</v>
      </c>
      <c r="Z5" s="192" t="s">
        <v>298</v>
      </c>
      <c r="AA5" s="192" t="s">
        <v>299</v>
      </c>
      <c r="AB5" s="192" t="s">
        <v>300</v>
      </c>
      <c r="AC5" s="192" t="s">
        <v>301</v>
      </c>
      <c r="AD5" s="192" t="s">
        <v>302</v>
      </c>
      <c r="AE5" s="192" t="s">
        <v>303</v>
      </c>
      <c r="AF5" s="192" t="s">
        <v>304</v>
      </c>
      <c r="AG5" s="192" t="s">
        <v>305</v>
      </c>
      <c r="AH5" s="192" t="s">
        <v>306</v>
      </c>
      <c r="AI5" s="192" t="s">
        <v>307</v>
      </c>
      <c r="AJ5" s="192" t="s">
        <v>308</v>
      </c>
      <c r="AK5" s="192" t="s">
        <v>452</v>
      </c>
      <c r="AL5" s="192" t="s">
        <v>453</v>
      </c>
      <c r="AM5" s="193" t="s">
        <v>245</v>
      </c>
      <c r="AN5" s="194" t="s">
        <v>536</v>
      </c>
    </row>
    <row r="6" spans="2:40" s="195" customFormat="1">
      <c r="B6" s="196">
        <v>1</v>
      </c>
      <c r="C6" s="197" t="s">
        <v>310</v>
      </c>
      <c r="D6" s="199" t="s">
        <v>311</v>
      </c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>
        <f>SUM(E6:AJ6)</f>
        <v>0</v>
      </c>
      <c r="AL6" s="209">
        <f>AK6*12</f>
        <v>0</v>
      </c>
      <c r="AM6" s="198"/>
      <c r="AN6" s="201">
        <f>AL6*AM6</f>
        <v>0</v>
      </c>
    </row>
    <row r="7" spans="2:40">
      <c r="B7" s="196">
        <v>2</v>
      </c>
      <c r="C7" s="197" t="s">
        <v>312</v>
      </c>
      <c r="D7" s="199" t="s">
        <v>313</v>
      </c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>
        <f t="shared" ref="AK7:AK70" si="0">SUM(E7:AJ7)</f>
        <v>0</v>
      </c>
      <c r="AL7" s="209">
        <f t="shared" ref="AL7:AL70" si="1">AK7*12</f>
        <v>0</v>
      </c>
      <c r="AM7" s="198"/>
      <c r="AN7" s="201">
        <f t="shared" ref="AN7:AN70" si="2">AL7*AM7</f>
        <v>0</v>
      </c>
    </row>
    <row r="8" spans="2:40">
      <c r="B8" s="196">
        <v>3</v>
      </c>
      <c r="C8" s="197" t="s">
        <v>314</v>
      </c>
      <c r="D8" s="199" t="s">
        <v>315</v>
      </c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>
        <f t="shared" si="0"/>
        <v>0</v>
      </c>
      <c r="AL8" s="209">
        <f t="shared" si="1"/>
        <v>0</v>
      </c>
      <c r="AM8" s="198"/>
      <c r="AN8" s="201">
        <f t="shared" si="2"/>
        <v>0</v>
      </c>
    </row>
    <row r="9" spans="2:40">
      <c r="B9" s="196">
        <v>4</v>
      </c>
      <c r="C9" s="197" t="s">
        <v>316</v>
      </c>
      <c r="D9" s="199" t="s">
        <v>315</v>
      </c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>
        <f t="shared" si="0"/>
        <v>0</v>
      </c>
      <c r="AL9" s="209">
        <f t="shared" si="1"/>
        <v>0</v>
      </c>
      <c r="AM9" s="198"/>
      <c r="AN9" s="201">
        <f t="shared" si="2"/>
        <v>0</v>
      </c>
    </row>
    <row r="10" spans="2:40">
      <c r="B10" s="196">
        <v>5</v>
      </c>
      <c r="C10" s="197" t="s">
        <v>317</v>
      </c>
      <c r="D10" s="199" t="s">
        <v>318</v>
      </c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>
        <f t="shared" si="0"/>
        <v>0</v>
      </c>
      <c r="AL10" s="209">
        <f t="shared" si="1"/>
        <v>0</v>
      </c>
      <c r="AM10" s="198"/>
      <c r="AN10" s="201">
        <f t="shared" si="2"/>
        <v>0</v>
      </c>
    </row>
    <row r="11" spans="2:40">
      <c r="B11" s="196">
        <v>6</v>
      </c>
      <c r="C11" s="197" t="s">
        <v>319</v>
      </c>
      <c r="D11" s="199" t="s">
        <v>311</v>
      </c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>
        <f t="shared" si="0"/>
        <v>0</v>
      </c>
      <c r="AL11" s="209">
        <f t="shared" si="1"/>
        <v>0</v>
      </c>
      <c r="AM11" s="198"/>
      <c r="AN11" s="201">
        <f t="shared" si="2"/>
        <v>0</v>
      </c>
    </row>
    <row r="12" spans="2:40" ht="27">
      <c r="B12" s="196">
        <v>7</v>
      </c>
      <c r="C12" s="197" t="s">
        <v>320</v>
      </c>
      <c r="D12" s="199" t="s">
        <v>311</v>
      </c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>
        <f t="shared" si="0"/>
        <v>0</v>
      </c>
      <c r="AL12" s="209">
        <f t="shared" si="1"/>
        <v>0</v>
      </c>
      <c r="AM12" s="198"/>
      <c r="AN12" s="201">
        <f t="shared" si="2"/>
        <v>0</v>
      </c>
    </row>
    <row r="13" spans="2:40" ht="27">
      <c r="B13" s="196">
        <v>8</v>
      </c>
      <c r="C13" s="197" t="s">
        <v>321</v>
      </c>
      <c r="D13" s="199" t="s">
        <v>322</v>
      </c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>
        <f t="shared" si="0"/>
        <v>0</v>
      </c>
      <c r="AL13" s="209">
        <f t="shared" si="1"/>
        <v>0</v>
      </c>
      <c r="AM13" s="198"/>
      <c r="AN13" s="201">
        <f t="shared" si="2"/>
        <v>0</v>
      </c>
    </row>
    <row r="14" spans="2:40">
      <c r="B14" s="196">
        <v>9</v>
      </c>
      <c r="C14" s="197" t="s">
        <v>323</v>
      </c>
      <c r="D14" s="199" t="s">
        <v>324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>
        <f t="shared" si="0"/>
        <v>0</v>
      </c>
      <c r="AL14" s="209">
        <f t="shared" si="1"/>
        <v>0</v>
      </c>
      <c r="AM14" s="198"/>
      <c r="AN14" s="201">
        <f t="shared" si="2"/>
        <v>0</v>
      </c>
    </row>
    <row r="15" spans="2:40">
      <c r="B15" s="196">
        <v>10</v>
      </c>
      <c r="C15" s="197" t="s">
        <v>325</v>
      </c>
      <c r="D15" s="199" t="s">
        <v>326</v>
      </c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>
        <f t="shared" si="0"/>
        <v>0</v>
      </c>
      <c r="AL15" s="209">
        <f t="shared" si="1"/>
        <v>0</v>
      </c>
      <c r="AM15" s="198"/>
      <c r="AN15" s="201">
        <f t="shared" si="2"/>
        <v>0</v>
      </c>
    </row>
    <row r="16" spans="2:40">
      <c r="B16" s="196">
        <v>11</v>
      </c>
      <c r="C16" s="197" t="s">
        <v>327</v>
      </c>
      <c r="D16" s="199" t="s">
        <v>311</v>
      </c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>
        <f t="shared" si="0"/>
        <v>0</v>
      </c>
      <c r="AL16" s="209">
        <f t="shared" si="1"/>
        <v>0</v>
      </c>
      <c r="AM16" s="198"/>
      <c r="AN16" s="201">
        <f t="shared" si="2"/>
        <v>0</v>
      </c>
    </row>
    <row r="17" spans="2:40">
      <c r="B17" s="196">
        <v>12</v>
      </c>
      <c r="C17" s="197" t="s">
        <v>328</v>
      </c>
      <c r="D17" s="199" t="s">
        <v>329</v>
      </c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>
        <f t="shared" si="0"/>
        <v>0</v>
      </c>
      <c r="AL17" s="209">
        <f t="shared" si="1"/>
        <v>0</v>
      </c>
      <c r="AM17" s="198"/>
      <c r="AN17" s="201">
        <f t="shared" si="2"/>
        <v>0</v>
      </c>
    </row>
    <row r="18" spans="2:40">
      <c r="B18" s="196">
        <v>13</v>
      </c>
      <c r="C18" s="197" t="s">
        <v>330</v>
      </c>
      <c r="D18" s="199" t="s">
        <v>331</v>
      </c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>
        <f t="shared" si="0"/>
        <v>0</v>
      </c>
      <c r="AL18" s="209">
        <f t="shared" si="1"/>
        <v>0</v>
      </c>
      <c r="AM18" s="198"/>
      <c r="AN18" s="201">
        <f t="shared" si="2"/>
        <v>0</v>
      </c>
    </row>
    <row r="19" spans="2:40">
      <c r="B19" s="196">
        <v>14</v>
      </c>
      <c r="C19" s="202" t="s">
        <v>332</v>
      </c>
      <c r="D19" s="199" t="s">
        <v>331</v>
      </c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>
        <f t="shared" si="0"/>
        <v>0</v>
      </c>
      <c r="AL19" s="209">
        <f t="shared" si="1"/>
        <v>0</v>
      </c>
      <c r="AM19" s="198"/>
      <c r="AN19" s="201">
        <f t="shared" si="2"/>
        <v>0</v>
      </c>
    </row>
    <row r="20" spans="2:40">
      <c r="B20" s="196">
        <v>15</v>
      </c>
      <c r="C20" s="197" t="s">
        <v>333</v>
      </c>
      <c r="D20" s="199" t="s">
        <v>331</v>
      </c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>
        <f t="shared" si="0"/>
        <v>0</v>
      </c>
      <c r="AL20" s="209">
        <f t="shared" si="1"/>
        <v>0</v>
      </c>
      <c r="AM20" s="198"/>
      <c r="AN20" s="201">
        <f t="shared" si="2"/>
        <v>0</v>
      </c>
    </row>
    <row r="21" spans="2:40">
      <c r="B21" s="196">
        <v>16</v>
      </c>
      <c r="C21" s="197" t="s">
        <v>334</v>
      </c>
      <c r="D21" s="199" t="s">
        <v>331</v>
      </c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>
        <f t="shared" si="0"/>
        <v>0</v>
      </c>
      <c r="AL21" s="209">
        <f t="shared" si="1"/>
        <v>0</v>
      </c>
      <c r="AM21" s="198"/>
      <c r="AN21" s="201">
        <f t="shared" si="2"/>
        <v>0</v>
      </c>
    </row>
    <row r="22" spans="2:40">
      <c r="B22" s="196">
        <v>17</v>
      </c>
      <c r="C22" s="197" t="s">
        <v>335</v>
      </c>
      <c r="D22" s="199" t="s">
        <v>331</v>
      </c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>
        <f t="shared" si="0"/>
        <v>0</v>
      </c>
      <c r="AL22" s="209">
        <f t="shared" si="1"/>
        <v>0</v>
      </c>
      <c r="AM22" s="198"/>
      <c r="AN22" s="201">
        <f t="shared" si="2"/>
        <v>0</v>
      </c>
    </row>
    <row r="23" spans="2:40">
      <c r="B23" s="196">
        <v>18</v>
      </c>
      <c r="C23" s="197" t="s">
        <v>336</v>
      </c>
      <c r="D23" s="199" t="s">
        <v>331</v>
      </c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>
        <f t="shared" si="0"/>
        <v>0</v>
      </c>
      <c r="AL23" s="209">
        <f t="shared" si="1"/>
        <v>0</v>
      </c>
      <c r="AM23" s="198"/>
      <c r="AN23" s="201">
        <f t="shared" si="2"/>
        <v>0</v>
      </c>
    </row>
    <row r="24" spans="2:40">
      <c r="B24" s="196">
        <v>19</v>
      </c>
      <c r="C24" s="197" t="s">
        <v>337</v>
      </c>
      <c r="D24" s="199" t="s">
        <v>331</v>
      </c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>
        <f t="shared" si="0"/>
        <v>0</v>
      </c>
      <c r="AL24" s="209">
        <f t="shared" si="1"/>
        <v>0</v>
      </c>
      <c r="AM24" s="198"/>
      <c r="AN24" s="201">
        <f t="shared" si="2"/>
        <v>0</v>
      </c>
    </row>
    <row r="25" spans="2:40">
      <c r="B25" s="196">
        <v>20</v>
      </c>
      <c r="C25" s="197" t="s">
        <v>338</v>
      </c>
      <c r="D25" s="199" t="s">
        <v>331</v>
      </c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>
        <f t="shared" si="0"/>
        <v>0</v>
      </c>
      <c r="AL25" s="209">
        <f t="shared" si="1"/>
        <v>0</v>
      </c>
      <c r="AM25" s="198"/>
      <c r="AN25" s="201">
        <f t="shared" si="2"/>
        <v>0</v>
      </c>
    </row>
    <row r="26" spans="2:40">
      <c r="B26" s="196">
        <v>21</v>
      </c>
      <c r="C26" s="197" t="s">
        <v>339</v>
      </c>
      <c r="D26" s="199" t="s">
        <v>331</v>
      </c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>
        <f t="shared" si="0"/>
        <v>0</v>
      </c>
      <c r="AL26" s="209">
        <f t="shared" si="1"/>
        <v>0</v>
      </c>
      <c r="AM26" s="198"/>
      <c r="AN26" s="201">
        <f t="shared" si="2"/>
        <v>0</v>
      </c>
    </row>
    <row r="27" spans="2:40">
      <c r="B27" s="196">
        <v>22</v>
      </c>
      <c r="C27" s="197" t="s">
        <v>340</v>
      </c>
      <c r="D27" s="199" t="s">
        <v>331</v>
      </c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>
        <f t="shared" si="0"/>
        <v>0</v>
      </c>
      <c r="AL27" s="209">
        <f t="shared" si="1"/>
        <v>0</v>
      </c>
      <c r="AM27" s="198"/>
      <c r="AN27" s="201">
        <f t="shared" si="2"/>
        <v>0</v>
      </c>
    </row>
    <row r="28" spans="2:40">
      <c r="B28" s="196">
        <v>23</v>
      </c>
      <c r="C28" s="197" t="s">
        <v>341</v>
      </c>
      <c r="D28" s="199" t="s">
        <v>331</v>
      </c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>
        <f t="shared" si="0"/>
        <v>0</v>
      </c>
      <c r="AL28" s="209">
        <f t="shared" si="1"/>
        <v>0</v>
      </c>
      <c r="AM28" s="198"/>
      <c r="AN28" s="201">
        <f t="shared" si="2"/>
        <v>0</v>
      </c>
    </row>
    <row r="29" spans="2:40">
      <c r="B29" s="196">
        <v>24</v>
      </c>
      <c r="C29" s="197" t="s">
        <v>342</v>
      </c>
      <c r="D29" s="199" t="s">
        <v>331</v>
      </c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>
        <f t="shared" si="0"/>
        <v>0</v>
      </c>
      <c r="AL29" s="209">
        <f t="shared" si="1"/>
        <v>0</v>
      </c>
      <c r="AM29" s="198"/>
      <c r="AN29" s="201">
        <f t="shared" si="2"/>
        <v>0</v>
      </c>
    </row>
    <row r="30" spans="2:40">
      <c r="B30" s="196">
        <v>25</v>
      </c>
      <c r="C30" s="197" t="s">
        <v>343</v>
      </c>
      <c r="D30" s="199" t="s">
        <v>344</v>
      </c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>
        <f t="shared" si="0"/>
        <v>0</v>
      </c>
      <c r="AL30" s="209">
        <f t="shared" si="1"/>
        <v>0</v>
      </c>
      <c r="AM30" s="198"/>
      <c r="AN30" s="201">
        <f t="shared" si="2"/>
        <v>0</v>
      </c>
    </row>
    <row r="31" spans="2:40">
      <c r="B31" s="196">
        <v>26</v>
      </c>
      <c r="C31" s="197" t="s">
        <v>345</v>
      </c>
      <c r="D31" s="199" t="s">
        <v>344</v>
      </c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>
        <f t="shared" si="0"/>
        <v>0</v>
      </c>
      <c r="AL31" s="209">
        <f t="shared" si="1"/>
        <v>0</v>
      </c>
      <c r="AM31" s="198"/>
      <c r="AN31" s="201">
        <f t="shared" si="2"/>
        <v>0</v>
      </c>
    </row>
    <row r="32" spans="2:40">
      <c r="B32" s="196">
        <v>27</v>
      </c>
      <c r="C32" s="197" t="s">
        <v>346</v>
      </c>
      <c r="D32" s="199" t="s">
        <v>331</v>
      </c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>
        <f t="shared" si="0"/>
        <v>0</v>
      </c>
      <c r="AL32" s="209">
        <f t="shared" si="1"/>
        <v>0</v>
      </c>
      <c r="AM32" s="198"/>
      <c r="AN32" s="201">
        <f t="shared" si="2"/>
        <v>0</v>
      </c>
    </row>
    <row r="33" spans="2:40">
      <c r="B33" s="196">
        <v>28</v>
      </c>
      <c r="C33" s="197" t="s">
        <v>347</v>
      </c>
      <c r="D33" s="199" t="s">
        <v>348</v>
      </c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>
        <f t="shared" si="0"/>
        <v>0</v>
      </c>
      <c r="AL33" s="209">
        <f t="shared" si="1"/>
        <v>0</v>
      </c>
      <c r="AM33" s="198"/>
      <c r="AN33" s="201">
        <f t="shared" si="2"/>
        <v>0</v>
      </c>
    </row>
    <row r="34" spans="2:40">
      <c r="B34" s="196">
        <v>29</v>
      </c>
      <c r="C34" s="197" t="s">
        <v>349</v>
      </c>
      <c r="D34" s="199" t="s">
        <v>348</v>
      </c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>
        <f t="shared" si="0"/>
        <v>0</v>
      </c>
      <c r="AL34" s="209">
        <f t="shared" si="1"/>
        <v>0</v>
      </c>
      <c r="AM34" s="198"/>
      <c r="AN34" s="201">
        <f t="shared" si="2"/>
        <v>0</v>
      </c>
    </row>
    <row r="35" spans="2:40">
      <c r="B35" s="196">
        <v>30</v>
      </c>
      <c r="C35" s="197" t="s">
        <v>350</v>
      </c>
      <c r="D35" s="199" t="s">
        <v>322</v>
      </c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>
        <f t="shared" si="0"/>
        <v>0</v>
      </c>
      <c r="AL35" s="209">
        <f t="shared" si="1"/>
        <v>0</v>
      </c>
      <c r="AM35" s="198"/>
      <c r="AN35" s="201">
        <f t="shared" si="2"/>
        <v>0</v>
      </c>
    </row>
    <row r="36" spans="2:40">
      <c r="B36" s="196">
        <v>31</v>
      </c>
      <c r="C36" s="197" t="s">
        <v>351</v>
      </c>
      <c r="D36" s="199" t="s">
        <v>352</v>
      </c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>
        <f t="shared" si="0"/>
        <v>0</v>
      </c>
      <c r="AL36" s="209">
        <f t="shared" si="1"/>
        <v>0</v>
      </c>
      <c r="AM36" s="198"/>
      <c r="AN36" s="201">
        <f t="shared" si="2"/>
        <v>0</v>
      </c>
    </row>
    <row r="37" spans="2:40">
      <c r="B37" s="196">
        <v>32</v>
      </c>
      <c r="C37" s="197" t="s">
        <v>353</v>
      </c>
      <c r="D37" s="199" t="s">
        <v>331</v>
      </c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>
        <f t="shared" si="0"/>
        <v>0</v>
      </c>
      <c r="AL37" s="209">
        <f t="shared" si="1"/>
        <v>0</v>
      </c>
      <c r="AM37" s="198"/>
      <c r="AN37" s="201">
        <f t="shared" si="2"/>
        <v>0</v>
      </c>
    </row>
    <row r="38" spans="2:40">
      <c r="B38" s="196">
        <v>33</v>
      </c>
      <c r="C38" s="197" t="s">
        <v>354</v>
      </c>
      <c r="D38" s="199" t="s">
        <v>331</v>
      </c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>
        <f t="shared" si="0"/>
        <v>0</v>
      </c>
      <c r="AL38" s="209">
        <f t="shared" si="1"/>
        <v>0</v>
      </c>
      <c r="AM38" s="198"/>
      <c r="AN38" s="201">
        <f t="shared" si="2"/>
        <v>0</v>
      </c>
    </row>
    <row r="39" spans="2:40">
      <c r="B39" s="196">
        <v>34</v>
      </c>
      <c r="C39" s="197" t="s">
        <v>355</v>
      </c>
      <c r="D39" s="199" t="s">
        <v>356</v>
      </c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>
        <f t="shared" si="0"/>
        <v>0</v>
      </c>
      <c r="AL39" s="209">
        <f t="shared" si="1"/>
        <v>0</v>
      </c>
      <c r="AM39" s="198"/>
      <c r="AN39" s="201">
        <f t="shared" si="2"/>
        <v>0</v>
      </c>
    </row>
    <row r="40" spans="2:40">
      <c r="B40" s="196">
        <v>35</v>
      </c>
      <c r="C40" s="197" t="s">
        <v>357</v>
      </c>
      <c r="D40" s="199" t="s">
        <v>358</v>
      </c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>
        <f t="shared" si="0"/>
        <v>0</v>
      </c>
      <c r="AL40" s="209">
        <f t="shared" si="1"/>
        <v>0</v>
      </c>
      <c r="AM40" s="198"/>
      <c r="AN40" s="201">
        <f t="shared" si="2"/>
        <v>0</v>
      </c>
    </row>
    <row r="41" spans="2:40">
      <c r="B41" s="196">
        <v>36</v>
      </c>
      <c r="C41" s="197" t="s">
        <v>359</v>
      </c>
      <c r="D41" s="199" t="s">
        <v>322</v>
      </c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00"/>
      <c r="AK41" s="200">
        <f t="shared" si="0"/>
        <v>0</v>
      </c>
      <c r="AL41" s="209">
        <f t="shared" si="1"/>
        <v>0</v>
      </c>
      <c r="AM41" s="198"/>
      <c r="AN41" s="201">
        <f t="shared" si="2"/>
        <v>0</v>
      </c>
    </row>
    <row r="42" spans="2:40">
      <c r="B42" s="196">
        <v>37</v>
      </c>
      <c r="C42" s="197" t="s">
        <v>360</v>
      </c>
      <c r="D42" s="199" t="s">
        <v>311</v>
      </c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>
        <f>SUM(E42:AJ42)</f>
        <v>0</v>
      </c>
      <c r="AL42" s="209">
        <f>AK42*12</f>
        <v>0</v>
      </c>
      <c r="AM42" s="198"/>
      <c r="AN42" s="201">
        <f>AL42*AM42</f>
        <v>0</v>
      </c>
    </row>
    <row r="43" spans="2:40">
      <c r="B43" s="196">
        <v>38</v>
      </c>
      <c r="C43" s="197" t="s">
        <v>361</v>
      </c>
      <c r="D43" s="199" t="s">
        <v>311</v>
      </c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>
        <f t="shared" si="0"/>
        <v>0</v>
      </c>
      <c r="AL43" s="209">
        <f t="shared" si="1"/>
        <v>0</v>
      </c>
      <c r="AM43" s="198"/>
      <c r="AN43" s="201">
        <f t="shared" si="2"/>
        <v>0</v>
      </c>
    </row>
    <row r="44" spans="2:40">
      <c r="B44" s="196">
        <v>39</v>
      </c>
      <c r="C44" s="197" t="s">
        <v>362</v>
      </c>
      <c r="D44" s="199" t="s">
        <v>311</v>
      </c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>
        <f t="shared" si="0"/>
        <v>0</v>
      </c>
      <c r="AL44" s="209">
        <f t="shared" si="1"/>
        <v>0</v>
      </c>
      <c r="AM44" s="198"/>
      <c r="AN44" s="201">
        <f t="shared" si="2"/>
        <v>0</v>
      </c>
    </row>
    <row r="45" spans="2:40">
      <c r="B45" s="196">
        <v>40</v>
      </c>
      <c r="C45" s="197" t="s">
        <v>363</v>
      </c>
      <c r="D45" s="199" t="s">
        <v>311</v>
      </c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  <c r="AI45" s="200"/>
      <c r="AJ45" s="200"/>
      <c r="AK45" s="200">
        <f t="shared" si="0"/>
        <v>0</v>
      </c>
      <c r="AL45" s="209">
        <f t="shared" si="1"/>
        <v>0</v>
      </c>
      <c r="AM45" s="198"/>
      <c r="AN45" s="201">
        <f t="shared" si="2"/>
        <v>0</v>
      </c>
    </row>
    <row r="46" spans="2:40">
      <c r="B46" s="196">
        <v>41</v>
      </c>
      <c r="C46" s="197" t="s">
        <v>364</v>
      </c>
      <c r="D46" s="199" t="s">
        <v>365</v>
      </c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  <c r="AJ46" s="200"/>
      <c r="AK46" s="200">
        <f t="shared" si="0"/>
        <v>0</v>
      </c>
      <c r="AL46" s="209">
        <f t="shared" si="1"/>
        <v>0</v>
      </c>
      <c r="AM46" s="198"/>
      <c r="AN46" s="201">
        <f t="shared" si="2"/>
        <v>0</v>
      </c>
    </row>
    <row r="47" spans="2:40">
      <c r="B47" s="196">
        <v>42</v>
      </c>
      <c r="C47" s="197" t="s">
        <v>366</v>
      </c>
      <c r="D47" s="199" t="s">
        <v>318</v>
      </c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>
        <f t="shared" si="0"/>
        <v>0</v>
      </c>
      <c r="AL47" s="209">
        <f t="shared" si="1"/>
        <v>0</v>
      </c>
      <c r="AM47" s="198"/>
      <c r="AN47" s="201">
        <f t="shared" si="2"/>
        <v>0</v>
      </c>
    </row>
    <row r="48" spans="2:40">
      <c r="B48" s="196">
        <v>43</v>
      </c>
      <c r="C48" s="197" t="s">
        <v>367</v>
      </c>
      <c r="D48" s="199" t="s">
        <v>318</v>
      </c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>
        <f t="shared" si="0"/>
        <v>0</v>
      </c>
      <c r="AL48" s="209">
        <f t="shared" si="1"/>
        <v>0</v>
      </c>
      <c r="AM48" s="198"/>
      <c r="AN48" s="201">
        <f t="shared" si="2"/>
        <v>0</v>
      </c>
    </row>
    <row r="49" spans="2:40">
      <c r="B49" s="196">
        <v>44</v>
      </c>
      <c r="C49" s="197" t="s">
        <v>368</v>
      </c>
      <c r="D49" s="199" t="s">
        <v>369</v>
      </c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>
        <f t="shared" si="0"/>
        <v>0</v>
      </c>
      <c r="AL49" s="209">
        <f t="shared" si="1"/>
        <v>0</v>
      </c>
      <c r="AM49" s="198"/>
      <c r="AN49" s="201">
        <f t="shared" si="2"/>
        <v>0</v>
      </c>
    </row>
    <row r="50" spans="2:40">
      <c r="B50" s="196">
        <v>45</v>
      </c>
      <c r="C50" s="197" t="s">
        <v>370</v>
      </c>
      <c r="D50" s="199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>
        <f t="shared" si="0"/>
        <v>0</v>
      </c>
      <c r="AL50" s="209">
        <f t="shared" si="1"/>
        <v>0</v>
      </c>
      <c r="AM50" s="198"/>
      <c r="AN50" s="201">
        <f t="shared" si="2"/>
        <v>0</v>
      </c>
    </row>
    <row r="51" spans="2:40">
      <c r="B51" s="196">
        <v>46</v>
      </c>
      <c r="C51" s="197" t="s">
        <v>371</v>
      </c>
      <c r="D51" s="199" t="s">
        <v>318</v>
      </c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>
        <f t="shared" si="0"/>
        <v>0</v>
      </c>
      <c r="AL51" s="209">
        <f t="shared" si="1"/>
        <v>0</v>
      </c>
      <c r="AM51" s="198"/>
      <c r="AN51" s="201">
        <f t="shared" si="2"/>
        <v>0</v>
      </c>
    </row>
    <row r="52" spans="2:40">
      <c r="B52" s="196">
        <v>47</v>
      </c>
      <c r="C52" s="197" t="s">
        <v>372</v>
      </c>
      <c r="D52" s="199" t="s">
        <v>373</v>
      </c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>
        <f t="shared" si="0"/>
        <v>0</v>
      </c>
      <c r="AL52" s="209">
        <f t="shared" si="1"/>
        <v>0</v>
      </c>
      <c r="AM52" s="198"/>
      <c r="AN52" s="201">
        <f t="shared" si="2"/>
        <v>0</v>
      </c>
    </row>
    <row r="53" spans="2:40" ht="27">
      <c r="B53" s="196">
        <v>48</v>
      </c>
      <c r="C53" s="197" t="s">
        <v>374</v>
      </c>
      <c r="D53" s="199" t="s">
        <v>375</v>
      </c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>
        <f t="shared" si="0"/>
        <v>0</v>
      </c>
      <c r="AL53" s="209">
        <f t="shared" si="1"/>
        <v>0</v>
      </c>
      <c r="AM53" s="198"/>
      <c r="AN53" s="201">
        <f t="shared" si="2"/>
        <v>0</v>
      </c>
    </row>
    <row r="54" spans="2:40" ht="27">
      <c r="B54" s="196">
        <v>49</v>
      </c>
      <c r="C54" s="197" t="s">
        <v>376</v>
      </c>
      <c r="D54" s="199" t="s">
        <v>377</v>
      </c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>
        <f t="shared" si="0"/>
        <v>0</v>
      </c>
      <c r="AL54" s="209">
        <f t="shared" si="1"/>
        <v>0</v>
      </c>
      <c r="AM54" s="198"/>
      <c r="AN54" s="201">
        <f t="shared" si="2"/>
        <v>0</v>
      </c>
    </row>
    <row r="55" spans="2:40">
      <c r="B55" s="196">
        <v>50</v>
      </c>
      <c r="C55" s="197" t="s">
        <v>378</v>
      </c>
      <c r="D55" s="199" t="s">
        <v>379</v>
      </c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>
        <f t="shared" si="0"/>
        <v>0</v>
      </c>
      <c r="AL55" s="209">
        <f t="shared" si="1"/>
        <v>0</v>
      </c>
      <c r="AM55" s="198"/>
      <c r="AN55" s="201">
        <f t="shared" si="2"/>
        <v>0</v>
      </c>
    </row>
    <row r="56" spans="2:40">
      <c r="B56" s="196">
        <v>51</v>
      </c>
      <c r="C56" s="197" t="s">
        <v>380</v>
      </c>
      <c r="D56" s="199" t="s">
        <v>381</v>
      </c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>
        <f t="shared" si="0"/>
        <v>0</v>
      </c>
      <c r="AL56" s="209">
        <f t="shared" si="1"/>
        <v>0</v>
      </c>
      <c r="AM56" s="198"/>
      <c r="AN56" s="201">
        <f t="shared" si="2"/>
        <v>0</v>
      </c>
    </row>
    <row r="57" spans="2:40">
      <c r="B57" s="196">
        <v>52</v>
      </c>
      <c r="C57" s="197" t="s">
        <v>382</v>
      </c>
      <c r="D57" s="199" t="s">
        <v>383</v>
      </c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>
        <f t="shared" si="0"/>
        <v>0</v>
      </c>
      <c r="AL57" s="209">
        <f t="shared" si="1"/>
        <v>0</v>
      </c>
      <c r="AM57" s="198"/>
      <c r="AN57" s="201">
        <f t="shared" si="2"/>
        <v>0</v>
      </c>
    </row>
    <row r="58" spans="2:40">
      <c r="B58" s="196">
        <v>53</v>
      </c>
      <c r="C58" s="197" t="s">
        <v>384</v>
      </c>
      <c r="D58" s="199" t="s">
        <v>383</v>
      </c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  <c r="AI58" s="200"/>
      <c r="AJ58" s="200"/>
      <c r="AK58" s="200">
        <f t="shared" si="0"/>
        <v>0</v>
      </c>
      <c r="AL58" s="209">
        <f t="shared" si="1"/>
        <v>0</v>
      </c>
      <c r="AM58" s="198"/>
      <c r="AN58" s="201">
        <f t="shared" si="2"/>
        <v>0</v>
      </c>
    </row>
    <row r="59" spans="2:40">
      <c r="B59" s="196">
        <v>54</v>
      </c>
      <c r="C59" s="197" t="s">
        <v>385</v>
      </c>
      <c r="D59" s="199" t="s">
        <v>386</v>
      </c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>
        <f t="shared" si="0"/>
        <v>0</v>
      </c>
      <c r="AL59" s="209">
        <f t="shared" si="1"/>
        <v>0</v>
      </c>
      <c r="AM59" s="198"/>
      <c r="AN59" s="201">
        <f t="shared" si="2"/>
        <v>0</v>
      </c>
    </row>
    <row r="60" spans="2:40">
      <c r="B60" s="196">
        <v>55</v>
      </c>
      <c r="C60" s="197" t="s">
        <v>387</v>
      </c>
      <c r="D60" s="199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>
        <f t="shared" si="0"/>
        <v>0</v>
      </c>
      <c r="AL60" s="209">
        <f t="shared" si="1"/>
        <v>0</v>
      </c>
      <c r="AM60" s="198"/>
      <c r="AN60" s="201">
        <f t="shared" si="2"/>
        <v>0</v>
      </c>
    </row>
    <row r="61" spans="2:40">
      <c r="B61" s="196">
        <v>56</v>
      </c>
      <c r="C61" s="197" t="s">
        <v>388</v>
      </c>
      <c r="D61" s="199" t="s">
        <v>318</v>
      </c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>
        <f t="shared" si="0"/>
        <v>0</v>
      </c>
      <c r="AL61" s="209">
        <f t="shared" si="1"/>
        <v>0</v>
      </c>
      <c r="AM61" s="198"/>
      <c r="AN61" s="201">
        <f t="shared" si="2"/>
        <v>0</v>
      </c>
    </row>
    <row r="62" spans="2:40">
      <c r="B62" s="196">
        <v>57</v>
      </c>
      <c r="C62" s="197" t="s">
        <v>389</v>
      </c>
      <c r="D62" s="199" t="s">
        <v>318</v>
      </c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>
        <f t="shared" si="0"/>
        <v>0</v>
      </c>
      <c r="AL62" s="209">
        <f t="shared" si="1"/>
        <v>0</v>
      </c>
      <c r="AM62" s="198"/>
      <c r="AN62" s="201">
        <f t="shared" si="2"/>
        <v>0</v>
      </c>
    </row>
    <row r="63" spans="2:40">
      <c r="B63" s="196">
        <v>58</v>
      </c>
      <c r="C63" s="197" t="s">
        <v>390</v>
      </c>
      <c r="D63" s="199" t="s">
        <v>391</v>
      </c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>
        <f t="shared" si="0"/>
        <v>0</v>
      </c>
      <c r="AL63" s="209">
        <f t="shared" si="1"/>
        <v>0</v>
      </c>
      <c r="AM63" s="198"/>
      <c r="AN63" s="201">
        <f t="shared" si="2"/>
        <v>0</v>
      </c>
    </row>
    <row r="64" spans="2:40">
      <c r="B64" s="196">
        <v>59</v>
      </c>
      <c r="C64" s="197" t="s">
        <v>392</v>
      </c>
      <c r="D64" s="199" t="s">
        <v>393</v>
      </c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>
        <f t="shared" si="0"/>
        <v>0</v>
      </c>
      <c r="AL64" s="209">
        <f t="shared" si="1"/>
        <v>0</v>
      </c>
      <c r="AM64" s="198"/>
      <c r="AN64" s="201">
        <f t="shared" si="2"/>
        <v>0</v>
      </c>
    </row>
    <row r="65" spans="2:40">
      <c r="B65" s="196">
        <v>60</v>
      </c>
      <c r="C65" s="197" t="s">
        <v>394</v>
      </c>
      <c r="D65" s="199" t="s">
        <v>395</v>
      </c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>
        <f t="shared" si="0"/>
        <v>0</v>
      </c>
      <c r="AL65" s="209">
        <f t="shared" si="1"/>
        <v>0</v>
      </c>
      <c r="AM65" s="198"/>
      <c r="AN65" s="201">
        <f t="shared" si="2"/>
        <v>0</v>
      </c>
    </row>
    <row r="66" spans="2:40">
      <c r="B66" s="196">
        <v>61</v>
      </c>
      <c r="C66" s="197" t="s">
        <v>396</v>
      </c>
      <c r="D66" s="199" t="s">
        <v>395</v>
      </c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>
        <f t="shared" si="0"/>
        <v>0</v>
      </c>
      <c r="AL66" s="209">
        <f t="shared" si="1"/>
        <v>0</v>
      </c>
      <c r="AM66" s="198"/>
      <c r="AN66" s="201">
        <f t="shared" si="2"/>
        <v>0</v>
      </c>
    </row>
    <row r="67" spans="2:40">
      <c r="B67" s="196">
        <v>62</v>
      </c>
      <c r="C67" s="197" t="s">
        <v>397</v>
      </c>
      <c r="D67" s="199" t="s">
        <v>395</v>
      </c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00"/>
      <c r="AI67" s="200"/>
      <c r="AJ67" s="200"/>
      <c r="AK67" s="200">
        <f t="shared" si="0"/>
        <v>0</v>
      </c>
      <c r="AL67" s="209">
        <f t="shared" si="1"/>
        <v>0</v>
      </c>
      <c r="AM67" s="198"/>
      <c r="AN67" s="201">
        <f t="shared" si="2"/>
        <v>0</v>
      </c>
    </row>
    <row r="68" spans="2:40">
      <c r="B68" s="196">
        <v>63</v>
      </c>
      <c r="C68" s="197" t="s">
        <v>398</v>
      </c>
      <c r="D68" s="199" t="s">
        <v>399</v>
      </c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>
        <f t="shared" si="0"/>
        <v>0</v>
      </c>
      <c r="AL68" s="209">
        <f t="shared" si="1"/>
        <v>0</v>
      </c>
      <c r="AM68" s="198"/>
      <c r="AN68" s="201">
        <f t="shared" si="2"/>
        <v>0</v>
      </c>
    </row>
    <row r="69" spans="2:40">
      <c r="B69" s="196">
        <v>64</v>
      </c>
      <c r="C69" s="197" t="s">
        <v>400</v>
      </c>
      <c r="D69" s="199" t="s">
        <v>399</v>
      </c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0"/>
      <c r="Q69" s="200"/>
      <c r="R69" s="200"/>
      <c r="S69" s="200"/>
      <c r="T69" s="200"/>
      <c r="U69" s="200"/>
      <c r="V69" s="200"/>
      <c r="W69" s="200"/>
      <c r="X69" s="200"/>
      <c r="Y69" s="200"/>
      <c r="Z69" s="200"/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>
        <f t="shared" si="0"/>
        <v>0</v>
      </c>
      <c r="AL69" s="209">
        <f t="shared" si="1"/>
        <v>0</v>
      </c>
      <c r="AM69" s="198"/>
      <c r="AN69" s="201">
        <f t="shared" si="2"/>
        <v>0</v>
      </c>
    </row>
    <row r="70" spans="2:40">
      <c r="B70" s="196">
        <v>65</v>
      </c>
      <c r="C70" s="197" t="s">
        <v>401</v>
      </c>
      <c r="D70" s="199" t="s">
        <v>402</v>
      </c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  <c r="AA70" s="200"/>
      <c r="AB70" s="200"/>
      <c r="AC70" s="200"/>
      <c r="AD70" s="200"/>
      <c r="AE70" s="200"/>
      <c r="AF70" s="200"/>
      <c r="AG70" s="200"/>
      <c r="AH70" s="200"/>
      <c r="AI70" s="200"/>
      <c r="AJ70" s="200"/>
      <c r="AK70" s="200">
        <f t="shared" si="0"/>
        <v>0</v>
      </c>
      <c r="AL70" s="209">
        <f t="shared" si="1"/>
        <v>0</v>
      </c>
      <c r="AM70" s="198"/>
      <c r="AN70" s="201">
        <f t="shared" si="2"/>
        <v>0</v>
      </c>
    </row>
    <row r="71" spans="2:40">
      <c r="B71" s="196">
        <v>66</v>
      </c>
      <c r="C71" s="197" t="s">
        <v>403</v>
      </c>
      <c r="D71" s="199" t="s">
        <v>404</v>
      </c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200"/>
      <c r="AJ71" s="200"/>
      <c r="AK71" s="200">
        <f t="shared" ref="AK71:AK110" si="3">SUM(E71:AJ71)</f>
        <v>0</v>
      </c>
      <c r="AL71" s="209">
        <f t="shared" ref="AL71:AL110" si="4">AK71*12</f>
        <v>0</v>
      </c>
      <c r="AM71" s="198"/>
      <c r="AN71" s="201">
        <f t="shared" ref="AN71:AN110" si="5">AL71*AM71</f>
        <v>0</v>
      </c>
    </row>
    <row r="72" spans="2:40" ht="27">
      <c r="B72" s="196">
        <v>67</v>
      </c>
      <c r="C72" s="197" t="s">
        <v>405</v>
      </c>
      <c r="D72" s="199" t="s">
        <v>406</v>
      </c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>
        <f t="shared" si="3"/>
        <v>0</v>
      </c>
      <c r="AL72" s="209">
        <f t="shared" si="4"/>
        <v>0</v>
      </c>
      <c r="AM72" s="198"/>
      <c r="AN72" s="201">
        <f t="shared" si="5"/>
        <v>0</v>
      </c>
    </row>
    <row r="73" spans="2:40">
      <c r="B73" s="196">
        <v>68</v>
      </c>
      <c r="C73" s="197" t="s">
        <v>407</v>
      </c>
      <c r="D73" s="199" t="s">
        <v>408</v>
      </c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>
        <f t="shared" si="3"/>
        <v>0</v>
      </c>
      <c r="AL73" s="209">
        <f t="shared" si="4"/>
        <v>0</v>
      </c>
      <c r="AM73" s="198"/>
      <c r="AN73" s="201">
        <f t="shared" si="5"/>
        <v>0</v>
      </c>
    </row>
    <row r="74" spans="2:40">
      <c r="B74" s="196">
        <v>69</v>
      </c>
      <c r="C74" s="197" t="s">
        <v>409</v>
      </c>
      <c r="D74" s="199" t="s">
        <v>410</v>
      </c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>
        <f t="shared" si="3"/>
        <v>0</v>
      </c>
      <c r="AL74" s="209">
        <f t="shared" si="4"/>
        <v>0</v>
      </c>
      <c r="AM74" s="198"/>
      <c r="AN74" s="201">
        <f t="shared" si="5"/>
        <v>0</v>
      </c>
    </row>
    <row r="75" spans="2:40">
      <c r="B75" s="196">
        <v>70</v>
      </c>
      <c r="C75" s="197" t="s">
        <v>411</v>
      </c>
      <c r="D75" s="199" t="s">
        <v>408</v>
      </c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>
        <f t="shared" si="3"/>
        <v>0</v>
      </c>
      <c r="AL75" s="209">
        <f t="shared" si="4"/>
        <v>0</v>
      </c>
      <c r="AM75" s="198"/>
      <c r="AN75" s="201">
        <f t="shared" si="5"/>
        <v>0</v>
      </c>
    </row>
    <row r="76" spans="2:40">
      <c r="B76" s="196">
        <v>71</v>
      </c>
      <c r="C76" s="197" t="s">
        <v>412</v>
      </c>
      <c r="D76" s="199" t="s">
        <v>408</v>
      </c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>
        <f t="shared" si="3"/>
        <v>0</v>
      </c>
      <c r="AL76" s="209">
        <f t="shared" si="4"/>
        <v>0</v>
      </c>
      <c r="AM76" s="198"/>
      <c r="AN76" s="201">
        <f t="shared" si="5"/>
        <v>0</v>
      </c>
    </row>
    <row r="77" spans="2:40">
      <c r="B77" s="196">
        <v>72</v>
      </c>
      <c r="C77" s="197" t="s">
        <v>413</v>
      </c>
      <c r="D77" s="199" t="s">
        <v>410</v>
      </c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>
        <f t="shared" si="3"/>
        <v>0</v>
      </c>
      <c r="AL77" s="209">
        <f t="shared" si="4"/>
        <v>0</v>
      </c>
      <c r="AM77" s="198"/>
      <c r="AN77" s="201">
        <f t="shared" si="5"/>
        <v>0</v>
      </c>
    </row>
    <row r="78" spans="2:40">
      <c r="B78" s="196">
        <v>73</v>
      </c>
      <c r="C78" s="197" t="s">
        <v>414</v>
      </c>
      <c r="D78" s="199" t="s">
        <v>415</v>
      </c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  <c r="AJ78" s="200"/>
      <c r="AK78" s="200">
        <f t="shared" si="3"/>
        <v>0</v>
      </c>
      <c r="AL78" s="209">
        <f t="shared" si="4"/>
        <v>0</v>
      </c>
      <c r="AM78" s="198"/>
      <c r="AN78" s="201">
        <f t="shared" si="5"/>
        <v>0</v>
      </c>
    </row>
    <row r="79" spans="2:40">
      <c r="B79" s="196">
        <v>74</v>
      </c>
      <c r="C79" s="197" t="s">
        <v>416</v>
      </c>
      <c r="D79" s="199" t="s">
        <v>408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>
        <f t="shared" si="3"/>
        <v>0</v>
      </c>
      <c r="AL79" s="209">
        <f t="shared" si="4"/>
        <v>0</v>
      </c>
      <c r="AM79" s="198"/>
      <c r="AN79" s="201">
        <f t="shared" si="5"/>
        <v>0</v>
      </c>
    </row>
    <row r="80" spans="2:40">
      <c r="B80" s="196">
        <v>75</v>
      </c>
      <c r="C80" s="197" t="s">
        <v>417</v>
      </c>
      <c r="D80" s="203" t="s">
        <v>410</v>
      </c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  <c r="AH80" s="200"/>
      <c r="AI80" s="200"/>
      <c r="AJ80" s="200"/>
      <c r="AK80" s="200">
        <f t="shared" si="3"/>
        <v>0</v>
      </c>
      <c r="AL80" s="209">
        <f t="shared" si="4"/>
        <v>0</v>
      </c>
      <c r="AM80" s="198"/>
      <c r="AN80" s="201">
        <f t="shared" si="5"/>
        <v>0</v>
      </c>
    </row>
    <row r="81" spans="2:40">
      <c r="B81" s="196">
        <v>76</v>
      </c>
      <c r="C81" s="197" t="s">
        <v>418</v>
      </c>
      <c r="D81" s="203" t="s">
        <v>419</v>
      </c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0"/>
      <c r="AI81" s="200"/>
      <c r="AJ81" s="200"/>
      <c r="AK81" s="200">
        <f t="shared" si="3"/>
        <v>0</v>
      </c>
      <c r="AL81" s="209">
        <f t="shared" si="4"/>
        <v>0</v>
      </c>
      <c r="AM81" s="198"/>
      <c r="AN81" s="201">
        <f t="shared" si="5"/>
        <v>0</v>
      </c>
    </row>
    <row r="82" spans="2:40">
      <c r="B82" s="196">
        <v>77</v>
      </c>
      <c r="C82" s="197" t="s">
        <v>420</v>
      </c>
      <c r="D82" s="203" t="s">
        <v>358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200">
        <f t="shared" si="3"/>
        <v>0</v>
      </c>
      <c r="AL82" s="209">
        <f t="shared" si="4"/>
        <v>0</v>
      </c>
      <c r="AM82" s="198"/>
      <c r="AN82" s="201">
        <f t="shared" si="5"/>
        <v>0</v>
      </c>
    </row>
    <row r="83" spans="2:40">
      <c r="B83" s="196">
        <v>78</v>
      </c>
      <c r="C83" s="197" t="s">
        <v>421</v>
      </c>
      <c r="D83" s="203" t="s">
        <v>358</v>
      </c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0"/>
      <c r="AI83" s="200"/>
      <c r="AJ83" s="200"/>
      <c r="AK83" s="200">
        <f t="shared" si="3"/>
        <v>0</v>
      </c>
      <c r="AL83" s="209">
        <f t="shared" si="4"/>
        <v>0</v>
      </c>
      <c r="AM83" s="198"/>
      <c r="AN83" s="201">
        <f t="shared" si="5"/>
        <v>0</v>
      </c>
    </row>
    <row r="84" spans="2:40">
      <c r="B84" s="196">
        <v>79</v>
      </c>
      <c r="C84" s="202" t="s">
        <v>422</v>
      </c>
      <c r="D84" s="203" t="s">
        <v>358</v>
      </c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0"/>
      <c r="AJ84" s="200"/>
      <c r="AK84" s="200">
        <f t="shared" si="3"/>
        <v>0</v>
      </c>
      <c r="AL84" s="209">
        <f t="shared" si="4"/>
        <v>0</v>
      </c>
      <c r="AM84" s="198"/>
      <c r="AN84" s="201">
        <f t="shared" si="5"/>
        <v>0</v>
      </c>
    </row>
    <row r="85" spans="2:40">
      <c r="B85" s="196">
        <v>80</v>
      </c>
      <c r="C85" s="197" t="s">
        <v>423</v>
      </c>
      <c r="D85" s="203" t="s">
        <v>395</v>
      </c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>
        <f t="shared" si="3"/>
        <v>0</v>
      </c>
      <c r="AL85" s="209">
        <f t="shared" si="4"/>
        <v>0</v>
      </c>
      <c r="AM85" s="198"/>
      <c r="AN85" s="201">
        <f t="shared" si="5"/>
        <v>0</v>
      </c>
    </row>
    <row r="86" spans="2:40">
      <c r="B86" s="196">
        <v>81</v>
      </c>
      <c r="C86" s="197" t="s">
        <v>424</v>
      </c>
      <c r="D86" s="203" t="s">
        <v>395</v>
      </c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  <c r="AI86" s="200"/>
      <c r="AJ86" s="200"/>
      <c r="AK86" s="200">
        <f t="shared" si="3"/>
        <v>0</v>
      </c>
      <c r="AL86" s="209">
        <f t="shared" si="4"/>
        <v>0</v>
      </c>
      <c r="AM86" s="198"/>
      <c r="AN86" s="201">
        <f t="shared" si="5"/>
        <v>0</v>
      </c>
    </row>
    <row r="87" spans="2:40">
      <c r="B87" s="196">
        <v>82</v>
      </c>
      <c r="C87" s="197" t="s">
        <v>425</v>
      </c>
      <c r="D87" s="203" t="s">
        <v>395</v>
      </c>
      <c r="E87" s="200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0"/>
      <c r="U87" s="200"/>
      <c r="V87" s="200"/>
      <c r="W87" s="200"/>
      <c r="X87" s="200"/>
      <c r="Y87" s="200"/>
      <c r="Z87" s="200"/>
      <c r="AA87" s="200"/>
      <c r="AB87" s="200"/>
      <c r="AC87" s="200"/>
      <c r="AD87" s="200"/>
      <c r="AE87" s="200"/>
      <c r="AF87" s="200"/>
      <c r="AG87" s="200"/>
      <c r="AH87" s="200"/>
      <c r="AI87" s="200"/>
      <c r="AJ87" s="200"/>
      <c r="AK87" s="200">
        <f t="shared" si="3"/>
        <v>0</v>
      </c>
      <c r="AL87" s="209">
        <f t="shared" si="4"/>
        <v>0</v>
      </c>
      <c r="AM87" s="198"/>
      <c r="AN87" s="201">
        <f t="shared" si="5"/>
        <v>0</v>
      </c>
    </row>
    <row r="88" spans="2:40">
      <c r="B88" s="196">
        <v>83</v>
      </c>
      <c r="C88" s="197" t="s">
        <v>426</v>
      </c>
      <c r="D88" s="203" t="s">
        <v>395</v>
      </c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  <c r="AI88" s="200"/>
      <c r="AJ88" s="200"/>
      <c r="AK88" s="200">
        <f t="shared" si="3"/>
        <v>0</v>
      </c>
      <c r="AL88" s="209">
        <f t="shared" si="4"/>
        <v>0</v>
      </c>
      <c r="AM88" s="198"/>
      <c r="AN88" s="201">
        <f t="shared" si="5"/>
        <v>0</v>
      </c>
    </row>
    <row r="89" spans="2:40" s="204" customFormat="1" ht="27">
      <c r="B89" s="196">
        <v>84</v>
      </c>
      <c r="C89" s="202" t="s">
        <v>427</v>
      </c>
      <c r="D89" s="199" t="s">
        <v>428</v>
      </c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00"/>
      <c r="AA89" s="200"/>
      <c r="AB89" s="200"/>
      <c r="AC89" s="200"/>
      <c r="AD89" s="200"/>
      <c r="AE89" s="200"/>
      <c r="AF89" s="200"/>
      <c r="AG89" s="200"/>
      <c r="AH89" s="200"/>
      <c r="AI89" s="200"/>
      <c r="AJ89" s="200"/>
      <c r="AK89" s="200">
        <f t="shared" si="3"/>
        <v>0</v>
      </c>
      <c r="AL89" s="209">
        <f t="shared" si="4"/>
        <v>0</v>
      </c>
      <c r="AM89" s="198"/>
      <c r="AN89" s="201">
        <f t="shared" si="5"/>
        <v>0</v>
      </c>
    </row>
    <row r="90" spans="2:40" s="204" customFormat="1">
      <c r="B90" s="196">
        <v>85</v>
      </c>
      <c r="C90" s="202" t="s">
        <v>429</v>
      </c>
      <c r="D90" s="199" t="s">
        <v>430</v>
      </c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0"/>
      <c r="AJ90" s="200"/>
      <c r="AK90" s="200">
        <f t="shared" si="3"/>
        <v>0</v>
      </c>
      <c r="AL90" s="209">
        <f t="shared" si="4"/>
        <v>0</v>
      </c>
      <c r="AM90" s="198"/>
      <c r="AN90" s="201">
        <f t="shared" si="5"/>
        <v>0</v>
      </c>
    </row>
    <row r="91" spans="2:40" s="204" customFormat="1">
      <c r="B91" s="196">
        <v>86</v>
      </c>
      <c r="C91" s="202" t="s">
        <v>431</v>
      </c>
      <c r="D91" s="199" t="s">
        <v>432</v>
      </c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>
        <f t="shared" si="3"/>
        <v>0</v>
      </c>
      <c r="AL91" s="209">
        <f t="shared" si="4"/>
        <v>0</v>
      </c>
      <c r="AM91" s="198"/>
      <c r="AN91" s="201">
        <f t="shared" si="5"/>
        <v>0</v>
      </c>
    </row>
    <row r="92" spans="2:40" s="204" customFormat="1" ht="27">
      <c r="B92" s="196">
        <v>87</v>
      </c>
      <c r="C92" s="202" t="s">
        <v>433</v>
      </c>
      <c r="D92" s="199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>
        <f t="shared" si="3"/>
        <v>0</v>
      </c>
      <c r="AL92" s="209">
        <f t="shared" si="4"/>
        <v>0</v>
      </c>
      <c r="AM92" s="198"/>
      <c r="AN92" s="201">
        <f t="shared" si="5"/>
        <v>0</v>
      </c>
    </row>
    <row r="93" spans="2:40" s="204" customFormat="1" ht="27">
      <c r="B93" s="196">
        <v>88</v>
      </c>
      <c r="C93" s="202" t="s">
        <v>434</v>
      </c>
      <c r="D93" s="199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>
        <f t="shared" si="3"/>
        <v>0</v>
      </c>
      <c r="AL93" s="209">
        <f t="shared" si="4"/>
        <v>0</v>
      </c>
      <c r="AM93" s="198"/>
      <c r="AN93" s="201">
        <f t="shared" si="5"/>
        <v>0</v>
      </c>
    </row>
    <row r="94" spans="2:40" s="204" customFormat="1">
      <c r="B94" s="196">
        <v>89</v>
      </c>
      <c r="C94" s="202" t="s">
        <v>435</v>
      </c>
      <c r="D94" s="199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200"/>
      <c r="AF94" s="200"/>
      <c r="AG94" s="200"/>
      <c r="AH94" s="200"/>
      <c r="AI94" s="200"/>
      <c r="AJ94" s="200"/>
      <c r="AK94" s="200">
        <f t="shared" si="3"/>
        <v>0</v>
      </c>
      <c r="AL94" s="209">
        <f t="shared" si="4"/>
        <v>0</v>
      </c>
      <c r="AM94" s="198"/>
      <c r="AN94" s="201">
        <f t="shared" si="5"/>
        <v>0</v>
      </c>
    </row>
    <row r="95" spans="2:40" s="204" customFormat="1">
      <c r="B95" s="196">
        <v>90</v>
      </c>
      <c r="C95" s="202" t="s">
        <v>436</v>
      </c>
      <c r="D95" s="199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  <c r="AI95" s="200"/>
      <c r="AJ95" s="200"/>
      <c r="AK95" s="200">
        <f t="shared" si="3"/>
        <v>0</v>
      </c>
      <c r="AL95" s="209">
        <f t="shared" si="4"/>
        <v>0</v>
      </c>
      <c r="AM95" s="198"/>
      <c r="AN95" s="201">
        <f t="shared" si="5"/>
        <v>0</v>
      </c>
    </row>
    <row r="96" spans="2:40" s="204" customFormat="1">
      <c r="B96" s="196">
        <v>91</v>
      </c>
      <c r="C96" s="202" t="s">
        <v>437</v>
      </c>
      <c r="D96" s="199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>
        <f t="shared" si="3"/>
        <v>0</v>
      </c>
      <c r="AL96" s="209">
        <f t="shared" si="4"/>
        <v>0</v>
      </c>
      <c r="AM96" s="198"/>
      <c r="AN96" s="201">
        <f t="shared" si="5"/>
        <v>0</v>
      </c>
    </row>
    <row r="97" spans="2:40" s="204" customFormat="1">
      <c r="B97" s="196">
        <v>92</v>
      </c>
      <c r="C97" s="202" t="s">
        <v>438</v>
      </c>
      <c r="D97" s="199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>
        <f t="shared" si="3"/>
        <v>0</v>
      </c>
      <c r="AL97" s="209">
        <f t="shared" si="4"/>
        <v>0</v>
      </c>
      <c r="AM97" s="198"/>
      <c r="AN97" s="201">
        <f t="shared" si="5"/>
        <v>0</v>
      </c>
    </row>
    <row r="98" spans="2:40" s="204" customFormat="1">
      <c r="B98" s="196">
        <v>93</v>
      </c>
      <c r="C98" s="202" t="s">
        <v>439</v>
      </c>
      <c r="D98" s="199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00"/>
      <c r="AH98" s="200"/>
      <c r="AI98" s="200"/>
      <c r="AJ98" s="200"/>
      <c r="AK98" s="200">
        <f t="shared" si="3"/>
        <v>0</v>
      </c>
      <c r="AL98" s="209">
        <f t="shared" si="4"/>
        <v>0</v>
      </c>
      <c r="AM98" s="198"/>
      <c r="AN98" s="201">
        <f t="shared" si="5"/>
        <v>0</v>
      </c>
    </row>
    <row r="99" spans="2:40" s="204" customFormat="1">
      <c r="B99" s="196">
        <v>94</v>
      </c>
      <c r="C99" s="202" t="s">
        <v>440</v>
      </c>
      <c r="D99" s="199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0"/>
      <c r="AC99" s="200"/>
      <c r="AD99" s="200"/>
      <c r="AE99" s="200"/>
      <c r="AF99" s="200"/>
      <c r="AG99" s="200"/>
      <c r="AH99" s="200"/>
      <c r="AI99" s="200"/>
      <c r="AJ99" s="200"/>
      <c r="AK99" s="200">
        <f t="shared" si="3"/>
        <v>0</v>
      </c>
      <c r="AL99" s="209">
        <f t="shared" si="4"/>
        <v>0</v>
      </c>
      <c r="AM99" s="198"/>
      <c r="AN99" s="201">
        <f t="shared" si="5"/>
        <v>0</v>
      </c>
    </row>
    <row r="100" spans="2:40" s="204" customFormat="1">
      <c r="B100" s="196">
        <v>95</v>
      </c>
      <c r="C100" s="202" t="s">
        <v>441</v>
      </c>
      <c r="D100" s="199"/>
      <c r="E100" s="200"/>
      <c r="F100" s="200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00"/>
      <c r="AH100" s="200"/>
      <c r="AI100" s="200"/>
      <c r="AJ100" s="200"/>
      <c r="AK100" s="200">
        <f t="shared" si="3"/>
        <v>0</v>
      </c>
      <c r="AL100" s="209">
        <f t="shared" si="4"/>
        <v>0</v>
      </c>
      <c r="AM100" s="198"/>
      <c r="AN100" s="201">
        <f t="shared" si="5"/>
        <v>0</v>
      </c>
    </row>
    <row r="101" spans="2:40" s="204" customFormat="1">
      <c r="B101" s="196">
        <v>96</v>
      </c>
      <c r="C101" s="202" t="s">
        <v>442</v>
      </c>
      <c r="D101" s="199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00"/>
      <c r="AH101" s="200"/>
      <c r="AI101" s="200"/>
      <c r="AJ101" s="200"/>
      <c r="AK101" s="200">
        <f t="shared" si="3"/>
        <v>0</v>
      </c>
      <c r="AL101" s="209">
        <f t="shared" si="4"/>
        <v>0</v>
      </c>
      <c r="AM101" s="198"/>
      <c r="AN101" s="201">
        <f t="shared" si="5"/>
        <v>0</v>
      </c>
    </row>
    <row r="102" spans="2:40" s="204" customFormat="1">
      <c r="B102" s="196">
        <v>97</v>
      </c>
      <c r="C102" s="202" t="s">
        <v>443</v>
      </c>
      <c r="D102" s="199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>
        <f t="shared" si="3"/>
        <v>0</v>
      </c>
      <c r="AL102" s="209">
        <f t="shared" si="4"/>
        <v>0</v>
      </c>
      <c r="AM102" s="198"/>
      <c r="AN102" s="201">
        <f t="shared" si="5"/>
        <v>0</v>
      </c>
    </row>
    <row r="103" spans="2:40" s="204" customFormat="1">
      <c r="B103" s="196">
        <v>98</v>
      </c>
      <c r="C103" s="202" t="s">
        <v>444</v>
      </c>
      <c r="D103" s="199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00"/>
      <c r="AH103" s="200"/>
      <c r="AI103" s="200"/>
      <c r="AJ103" s="200"/>
      <c r="AK103" s="200">
        <f t="shared" si="3"/>
        <v>0</v>
      </c>
      <c r="AL103" s="209">
        <f t="shared" si="4"/>
        <v>0</v>
      </c>
      <c r="AM103" s="198"/>
      <c r="AN103" s="201">
        <f t="shared" si="5"/>
        <v>0</v>
      </c>
    </row>
    <row r="104" spans="2:40" s="204" customFormat="1">
      <c r="B104" s="196">
        <v>99</v>
      </c>
      <c r="C104" s="202" t="s">
        <v>445</v>
      </c>
      <c r="D104" s="199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  <c r="AI104" s="200"/>
      <c r="AJ104" s="200"/>
      <c r="AK104" s="200">
        <f t="shared" si="3"/>
        <v>0</v>
      </c>
      <c r="AL104" s="209">
        <f t="shared" si="4"/>
        <v>0</v>
      </c>
      <c r="AM104" s="198"/>
      <c r="AN104" s="201">
        <f t="shared" si="5"/>
        <v>0</v>
      </c>
    </row>
    <row r="105" spans="2:40" s="204" customFormat="1">
      <c r="B105" s="196">
        <v>100</v>
      </c>
      <c r="C105" s="202" t="s">
        <v>446</v>
      </c>
      <c r="D105" s="199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  <c r="AI105" s="200"/>
      <c r="AJ105" s="200"/>
      <c r="AK105" s="200">
        <f t="shared" si="3"/>
        <v>0</v>
      </c>
      <c r="AL105" s="209">
        <f t="shared" si="4"/>
        <v>0</v>
      </c>
      <c r="AM105" s="198"/>
      <c r="AN105" s="201">
        <f t="shared" si="5"/>
        <v>0</v>
      </c>
    </row>
    <row r="106" spans="2:40" s="204" customFormat="1">
      <c r="B106" s="196">
        <v>101</v>
      </c>
      <c r="C106" s="202" t="s">
        <v>447</v>
      </c>
      <c r="D106" s="199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00"/>
      <c r="AH106" s="200"/>
      <c r="AI106" s="200"/>
      <c r="AJ106" s="200"/>
      <c r="AK106" s="200">
        <f t="shared" si="3"/>
        <v>0</v>
      </c>
      <c r="AL106" s="209">
        <f t="shared" si="4"/>
        <v>0</v>
      </c>
      <c r="AM106" s="198"/>
      <c r="AN106" s="201">
        <f t="shared" si="5"/>
        <v>0</v>
      </c>
    </row>
    <row r="107" spans="2:40" s="204" customFormat="1">
      <c r="B107" s="196">
        <v>102</v>
      </c>
      <c r="C107" s="202" t="s">
        <v>448</v>
      </c>
      <c r="D107" s="199"/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  <c r="AI107" s="200"/>
      <c r="AJ107" s="200"/>
      <c r="AK107" s="200">
        <f t="shared" si="3"/>
        <v>0</v>
      </c>
      <c r="AL107" s="209">
        <f t="shared" si="4"/>
        <v>0</v>
      </c>
      <c r="AM107" s="198"/>
      <c r="AN107" s="201">
        <f t="shared" si="5"/>
        <v>0</v>
      </c>
    </row>
    <row r="108" spans="2:40" s="204" customFormat="1">
      <c r="B108" s="196">
        <v>103</v>
      </c>
      <c r="C108" s="202" t="s">
        <v>449</v>
      </c>
      <c r="D108" s="199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>
        <f t="shared" si="3"/>
        <v>0</v>
      </c>
      <c r="AL108" s="209">
        <f t="shared" si="4"/>
        <v>0</v>
      </c>
      <c r="AM108" s="198"/>
      <c r="AN108" s="201">
        <f t="shared" si="5"/>
        <v>0</v>
      </c>
    </row>
    <row r="109" spans="2:40" s="204" customFormat="1">
      <c r="B109" s="196">
        <v>104</v>
      </c>
      <c r="C109" s="202" t="s">
        <v>450</v>
      </c>
      <c r="D109" s="199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  <c r="AI109" s="200"/>
      <c r="AJ109" s="200"/>
      <c r="AK109" s="200">
        <f t="shared" si="3"/>
        <v>0</v>
      </c>
      <c r="AL109" s="209">
        <f t="shared" si="4"/>
        <v>0</v>
      </c>
      <c r="AM109" s="198"/>
      <c r="AN109" s="201">
        <f t="shared" si="5"/>
        <v>0</v>
      </c>
    </row>
    <row r="110" spans="2:40" s="204" customFormat="1">
      <c r="B110" s="196">
        <v>105</v>
      </c>
      <c r="C110" s="202" t="s">
        <v>451</v>
      </c>
      <c r="D110" s="199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>
        <f t="shared" si="3"/>
        <v>0</v>
      </c>
      <c r="AL110" s="209">
        <f t="shared" si="4"/>
        <v>0</v>
      </c>
      <c r="AM110" s="198"/>
      <c r="AN110" s="201">
        <f t="shared" si="5"/>
        <v>0</v>
      </c>
    </row>
    <row r="111" spans="2:40" ht="15.75" customHeight="1">
      <c r="B111" s="189"/>
      <c r="D111" s="189"/>
      <c r="AM111" s="205" t="s">
        <v>453</v>
      </c>
      <c r="AN111" s="206">
        <f>SUM(AN6:AN110)</f>
        <v>0</v>
      </c>
    </row>
    <row r="113" spans="38:40">
      <c r="AM113" s="205" t="s">
        <v>277</v>
      </c>
      <c r="AN113" s="206">
        <f>AN111/12</f>
        <v>0</v>
      </c>
    </row>
    <row r="116" spans="38:40">
      <c r="AL116" s="410" t="s">
        <v>454</v>
      </c>
      <c r="AM116" s="410"/>
      <c r="AN116" s="211">
        <f>'Custo contratação LR'!E11+'Custo contratação LR'!E12+'Custo contratação LR'!E13+'Custo contratação LR'!E14+'Custo contratação LR'!E15+'Custo contratação LR'!E16</f>
        <v>21</v>
      </c>
    </row>
    <row r="117" spans="38:40" ht="13.5" customHeight="1">
      <c r="AL117" s="410" t="s">
        <v>569</v>
      </c>
      <c r="AM117" s="410"/>
      <c r="AN117" s="210">
        <f>AN113/AN116</f>
        <v>0</v>
      </c>
    </row>
    <row r="121" spans="38:40" ht="15" customHeight="1">
      <c r="AL121" s="413" t="s">
        <v>488</v>
      </c>
      <c r="AM121" s="413"/>
    </row>
    <row r="122" spans="38:40" ht="15" customHeight="1">
      <c r="AL122" s="413" t="s">
        <v>489</v>
      </c>
      <c r="AM122" s="413"/>
    </row>
    <row r="123" spans="38:40" ht="15" customHeight="1">
      <c r="AL123" s="413" t="s">
        <v>490</v>
      </c>
      <c r="AM123" s="413"/>
    </row>
    <row r="124" spans="38:40" ht="15" customHeight="1">
      <c r="AL124" s="413" t="s">
        <v>491</v>
      </c>
      <c r="AM124" s="413"/>
      <c r="AN124" s="413"/>
    </row>
    <row r="125" spans="38:40" ht="15" customHeight="1">
      <c r="AL125" s="413" t="s">
        <v>492</v>
      </c>
      <c r="AM125" s="413"/>
      <c r="AN125" s="413"/>
    </row>
  </sheetData>
  <mergeCells count="8">
    <mergeCell ref="AL123:AM123"/>
    <mergeCell ref="AL124:AN124"/>
    <mergeCell ref="AL125:AN125"/>
    <mergeCell ref="AL116:AM116"/>
    <mergeCell ref="AL117:AM117"/>
    <mergeCell ref="B3:AN3"/>
    <mergeCell ref="AL121:AM121"/>
    <mergeCell ref="AL122:AM122"/>
  </mergeCells>
  <pageMargins left="0.511811024" right="0.511811024" top="0.78740157499999996" bottom="0.78740157499999996" header="0.31496062000000002" footer="0.31496062000000002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B2:J64"/>
  <sheetViews>
    <sheetView workbookViewId="0">
      <pane ySplit="5" topLeftCell="A6" activePane="bottomLeft" state="frozen"/>
      <selection pane="bottomLeft" activeCell="N27" sqref="N27"/>
    </sheetView>
  </sheetViews>
  <sheetFormatPr defaultRowHeight="12.75"/>
  <cols>
    <col min="1" max="1" width="9.140625" style="189"/>
    <col min="2" max="2" width="7.42578125" style="208" customWidth="1"/>
    <col min="3" max="3" width="31.42578125" style="189" customWidth="1"/>
    <col min="4" max="4" width="16.5703125" style="208" customWidth="1"/>
    <col min="5" max="6" width="16.5703125" style="189" customWidth="1"/>
    <col min="7" max="7" width="20.85546875" style="189" customWidth="1"/>
    <col min="8" max="10" width="12.28515625" style="189" customWidth="1"/>
    <col min="11" max="16384" width="9.140625" style="189"/>
  </cols>
  <sheetData>
    <row r="2" spans="2:10" ht="16.5" customHeight="1">
      <c r="B2" s="191"/>
      <c r="C2" s="191"/>
      <c r="D2" s="191"/>
      <c r="E2" s="191"/>
      <c r="F2" s="191"/>
      <c r="G2" s="191"/>
      <c r="H2" s="191"/>
      <c r="I2" s="191"/>
      <c r="J2" s="191"/>
    </row>
    <row r="3" spans="2:10" ht="16.5" customHeight="1">
      <c r="B3" s="414" t="s">
        <v>486</v>
      </c>
      <c r="C3" s="414"/>
      <c r="D3" s="414"/>
      <c r="E3" s="414"/>
      <c r="F3" s="414"/>
      <c r="G3" s="414"/>
      <c r="H3" s="218"/>
      <c r="I3" s="218"/>
      <c r="J3" s="218"/>
    </row>
    <row r="4" spans="2:10" ht="16.5" customHeight="1">
      <c r="B4" s="191"/>
      <c r="C4" s="191"/>
      <c r="D4" s="191"/>
      <c r="E4" s="191"/>
      <c r="F4" s="191"/>
      <c r="G4" s="191"/>
      <c r="H4" s="191"/>
      <c r="I4" s="191"/>
      <c r="J4" s="191"/>
    </row>
    <row r="5" spans="2:10" s="195" customFormat="1" ht="30.75" customHeight="1">
      <c r="B5" s="192" t="s">
        <v>23</v>
      </c>
      <c r="C5" s="192" t="s">
        <v>282</v>
      </c>
      <c r="D5" s="192" t="s">
        <v>309</v>
      </c>
      <c r="E5" s="192" t="s">
        <v>487</v>
      </c>
      <c r="F5" s="193" t="s">
        <v>245</v>
      </c>
      <c r="G5" s="194" t="s">
        <v>536</v>
      </c>
    </row>
    <row r="6" spans="2:10" ht="13.5">
      <c r="B6" s="196">
        <v>1</v>
      </c>
      <c r="C6" s="197" t="s">
        <v>455</v>
      </c>
      <c r="D6" s="196" t="s">
        <v>456</v>
      </c>
      <c r="E6" s="212">
        <v>4</v>
      </c>
      <c r="F6" s="198"/>
      <c r="G6" s="213">
        <f>F6*E6</f>
        <v>0</v>
      </c>
    </row>
    <row r="7" spans="2:10" ht="13.5">
      <c r="B7" s="196">
        <v>2</v>
      </c>
      <c r="C7" s="197" t="s">
        <v>457</v>
      </c>
      <c r="D7" s="196" t="s">
        <v>458</v>
      </c>
      <c r="E7" s="212">
        <v>2</v>
      </c>
      <c r="F7" s="198"/>
      <c r="G7" s="213">
        <f t="shared" ref="G7:G32" si="0">F7*E7</f>
        <v>0</v>
      </c>
    </row>
    <row r="8" spans="2:10" ht="13.5">
      <c r="B8" s="196">
        <v>3</v>
      </c>
      <c r="C8" s="197" t="s">
        <v>459</v>
      </c>
      <c r="D8" s="196" t="s">
        <v>456</v>
      </c>
      <c r="E8" s="212">
        <v>6</v>
      </c>
      <c r="F8" s="198"/>
      <c r="G8" s="213">
        <f t="shared" si="0"/>
        <v>0</v>
      </c>
    </row>
    <row r="9" spans="2:10" ht="13.5">
      <c r="B9" s="196">
        <v>4</v>
      </c>
      <c r="C9" s="197" t="s">
        <v>460</v>
      </c>
      <c r="D9" s="196" t="s">
        <v>458</v>
      </c>
      <c r="E9" s="212">
        <v>3</v>
      </c>
      <c r="F9" s="198"/>
      <c r="G9" s="213">
        <f t="shared" si="0"/>
        <v>0</v>
      </c>
    </row>
    <row r="10" spans="2:10" ht="13.5">
      <c r="B10" s="196">
        <v>5</v>
      </c>
      <c r="C10" s="197" t="s">
        <v>461</v>
      </c>
      <c r="D10" s="196" t="s">
        <v>458</v>
      </c>
      <c r="E10" s="212">
        <v>3</v>
      </c>
      <c r="F10" s="198"/>
      <c r="G10" s="213">
        <f t="shared" si="0"/>
        <v>0</v>
      </c>
    </row>
    <row r="11" spans="2:10" ht="13.5">
      <c r="B11" s="196">
        <v>6</v>
      </c>
      <c r="C11" s="197" t="s">
        <v>462</v>
      </c>
      <c r="D11" s="196" t="s">
        <v>458</v>
      </c>
      <c r="E11" s="212">
        <v>5</v>
      </c>
      <c r="F11" s="198"/>
      <c r="G11" s="213">
        <f t="shared" si="0"/>
        <v>0</v>
      </c>
    </row>
    <row r="12" spans="2:10" ht="13.5">
      <c r="B12" s="196">
        <v>7</v>
      </c>
      <c r="C12" s="197" t="s">
        <v>463</v>
      </c>
      <c r="D12" s="196" t="s">
        <v>464</v>
      </c>
      <c r="E12" s="212">
        <v>4</v>
      </c>
      <c r="F12" s="198"/>
      <c r="G12" s="213">
        <f t="shared" si="0"/>
        <v>0</v>
      </c>
    </row>
    <row r="13" spans="2:10" ht="13.5">
      <c r="B13" s="196">
        <v>8</v>
      </c>
      <c r="C13" s="197" t="s">
        <v>465</v>
      </c>
      <c r="D13" s="196" t="s">
        <v>458</v>
      </c>
      <c r="E13" s="212">
        <v>5</v>
      </c>
      <c r="F13" s="198"/>
      <c r="G13" s="213">
        <f t="shared" si="0"/>
        <v>0</v>
      </c>
    </row>
    <row r="14" spans="2:10" ht="13.5">
      <c r="B14" s="196">
        <v>9</v>
      </c>
      <c r="C14" s="197" t="s">
        <v>466</v>
      </c>
      <c r="D14" s="196" t="s">
        <v>467</v>
      </c>
      <c r="E14" s="212">
        <v>1200</v>
      </c>
      <c r="F14" s="198"/>
      <c r="G14" s="213">
        <f t="shared" si="0"/>
        <v>0</v>
      </c>
    </row>
    <row r="15" spans="2:10" ht="13.5">
      <c r="B15" s="196">
        <v>10</v>
      </c>
      <c r="C15" s="197" t="s">
        <v>468</v>
      </c>
      <c r="D15" s="196" t="s">
        <v>469</v>
      </c>
      <c r="E15" s="212">
        <v>10</v>
      </c>
      <c r="F15" s="198"/>
      <c r="G15" s="213">
        <f t="shared" si="0"/>
        <v>0</v>
      </c>
    </row>
    <row r="16" spans="2:10" ht="13.5">
      <c r="B16" s="196">
        <v>11</v>
      </c>
      <c r="C16" s="197" t="s">
        <v>470</v>
      </c>
      <c r="D16" s="196" t="s">
        <v>469</v>
      </c>
      <c r="E16" s="212">
        <v>12</v>
      </c>
      <c r="F16" s="198"/>
      <c r="G16" s="213">
        <f t="shared" si="0"/>
        <v>0</v>
      </c>
    </row>
    <row r="17" spans="2:7" ht="13.5">
      <c r="B17" s="196">
        <v>12</v>
      </c>
      <c r="C17" s="197" t="s">
        <v>471</v>
      </c>
      <c r="D17" s="196" t="s">
        <v>458</v>
      </c>
      <c r="E17" s="212">
        <v>3</v>
      </c>
      <c r="F17" s="198"/>
      <c r="G17" s="213">
        <f t="shared" si="0"/>
        <v>0</v>
      </c>
    </row>
    <row r="18" spans="2:7" ht="13.5">
      <c r="B18" s="196">
        <v>13</v>
      </c>
      <c r="C18" s="197" t="s">
        <v>472</v>
      </c>
      <c r="D18" s="196" t="s">
        <v>458</v>
      </c>
      <c r="E18" s="212">
        <v>3</v>
      </c>
      <c r="F18" s="198"/>
      <c r="G18" s="213">
        <f t="shared" si="0"/>
        <v>0</v>
      </c>
    </row>
    <row r="19" spans="2:7" ht="13.5">
      <c r="B19" s="196">
        <v>14</v>
      </c>
      <c r="C19" s="197" t="s">
        <v>473</v>
      </c>
      <c r="D19" s="196" t="s">
        <v>458</v>
      </c>
      <c r="E19" s="212">
        <v>5</v>
      </c>
      <c r="F19" s="198"/>
      <c r="G19" s="213">
        <f t="shared" si="0"/>
        <v>0</v>
      </c>
    </row>
    <row r="20" spans="2:7" ht="13.5">
      <c r="B20" s="196">
        <v>15</v>
      </c>
      <c r="C20" s="197" t="s">
        <v>409</v>
      </c>
      <c r="D20" s="196" t="s">
        <v>410</v>
      </c>
      <c r="E20" s="212">
        <v>10</v>
      </c>
      <c r="F20" s="198"/>
      <c r="G20" s="213">
        <f t="shared" si="0"/>
        <v>0</v>
      </c>
    </row>
    <row r="21" spans="2:7" ht="13.5">
      <c r="B21" s="196">
        <v>16</v>
      </c>
      <c r="C21" s="197" t="s">
        <v>474</v>
      </c>
      <c r="D21" s="214" t="s">
        <v>458</v>
      </c>
      <c r="E21" s="212">
        <v>3</v>
      </c>
      <c r="F21" s="198"/>
      <c r="G21" s="213">
        <f t="shared" si="0"/>
        <v>0</v>
      </c>
    </row>
    <row r="22" spans="2:7" ht="13.5">
      <c r="B22" s="196">
        <v>17</v>
      </c>
      <c r="C22" s="197" t="s">
        <v>475</v>
      </c>
      <c r="D22" s="214" t="s">
        <v>458</v>
      </c>
      <c r="E22" s="212">
        <v>3</v>
      </c>
      <c r="F22" s="198"/>
      <c r="G22" s="213">
        <f t="shared" si="0"/>
        <v>0</v>
      </c>
    </row>
    <row r="23" spans="2:7" ht="13.5">
      <c r="B23" s="196">
        <v>18</v>
      </c>
      <c r="C23" s="197" t="s">
        <v>476</v>
      </c>
      <c r="D23" s="214" t="s">
        <v>477</v>
      </c>
      <c r="E23" s="212">
        <v>5</v>
      </c>
      <c r="F23" s="198"/>
      <c r="G23" s="213">
        <f t="shared" si="0"/>
        <v>0</v>
      </c>
    </row>
    <row r="24" spans="2:7" ht="13.5">
      <c r="B24" s="196">
        <v>19</v>
      </c>
      <c r="C24" s="197" t="s">
        <v>426</v>
      </c>
      <c r="D24" s="214" t="s">
        <v>395</v>
      </c>
      <c r="E24" s="212">
        <v>5</v>
      </c>
      <c r="F24" s="198"/>
      <c r="G24" s="213">
        <f t="shared" si="0"/>
        <v>0</v>
      </c>
    </row>
    <row r="25" spans="2:7" s="204" customFormat="1" ht="13.5">
      <c r="B25" s="196">
        <v>20</v>
      </c>
      <c r="C25" s="202" t="s">
        <v>478</v>
      </c>
      <c r="D25" s="196"/>
      <c r="E25" s="212">
        <v>5</v>
      </c>
      <c r="F25" s="198"/>
      <c r="G25" s="213">
        <f t="shared" si="0"/>
        <v>0</v>
      </c>
    </row>
    <row r="26" spans="2:7" s="204" customFormat="1" ht="13.5">
      <c r="B26" s="196">
        <v>21</v>
      </c>
      <c r="C26" s="202" t="s">
        <v>479</v>
      </c>
      <c r="D26" s="196"/>
      <c r="E26" s="212">
        <v>5</v>
      </c>
      <c r="F26" s="198"/>
      <c r="G26" s="213">
        <f t="shared" si="0"/>
        <v>0</v>
      </c>
    </row>
    <row r="27" spans="2:7" s="204" customFormat="1" ht="13.5">
      <c r="B27" s="196">
        <v>22</v>
      </c>
      <c r="C27" s="202" t="s">
        <v>480</v>
      </c>
      <c r="D27" s="196"/>
      <c r="E27" s="212">
        <v>10</v>
      </c>
      <c r="F27" s="198"/>
      <c r="G27" s="213">
        <f t="shared" si="0"/>
        <v>0</v>
      </c>
    </row>
    <row r="28" spans="2:7" s="204" customFormat="1" ht="13.5">
      <c r="B28" s="196">
        <v>23</v>
      </c>
      <c r="C28" s="202" t="s">
        <v>481</v>
      </c>
      <c r="D28" s="196"/>
      <c r="E28" s="212">
        <v>5</v>
      </c>
      <c r="F28" s="198"/>
      <c r="G28" s="213">
        <f t="shared" si="0"/>
        <v>0</v>
      </c>
    </row>
    <row r="29" spans="2:7" s="204" customFormat="1" ht="13.5">
      <c r="B29" s="196">
        <v>24</v>
      </c>
      <c r="C29" s="202" t="s">
        <v>482</v>
      </c>
      <c r="D29" s="196"/>
      <c r="E29" s="212">
        <v>2</v>
      </c>
      <c r="F29" s="198"/>
      <c r="G29" s="213">
        <f t="shared" si="0"/>
        <v>0</v>
      </c>
    </row>
    <row r="30" spans="2:7" s="204" customFormat="1" ht="13.5">
      <c r="B30" s="196">
        <v>25</v>
      </c>
      <c r="C30" s="202" t="s">
        <v>483</v>
      </c>
      <c r="D30" s="196"/>
      <c r="E30" s="212">
        <v>2</v>
      </c>
      <c r="F30" s="198"/>
      <c r="G30" s="213">
        <f t="shared" si="0"/>
        <v>0</v>
      </c>
    </row>
    <row r="31" spans="2:7" s="204" customFormat="1" ht="13.5">
      <c r="B31" s="196">
        <v>26</v>
      </c>
      <c r="C31" s="202" t="s">
        <v>484</v>
      </c>
      <c r="D31" s="196"/>
      <c r="E31" s="212">
        <v>5</v>
      </c>
      <c r="F31" s="198"/>
      <c r="G31" s="213">
        <f t="shared" si="0"/>
        <v>0</v>
      </c>
    </row>
    <row r="32" spans="2:7" s="204" customFormat="1" ht="13.5">
      <c r="B32" s="196">
        <v>27</v>
      </c>
      <c r="C32" s="202" t="s">
        <v>485</v>
      </c>
      <c r="D32" s="196"/>
      <c r="E32" s="212">
        <v>4</v>
      </c>
      <c r="F32" s="198"/>
      <c r="G32" s="213">
        <f t="shared" si="0"/>
        <v>0</v>
      </c>
    </row>
    <row r="33" spans="2:10" s="204" customFormat="1" ht="15.75" customHeight="1">
      <c r="B33" s="189"/>
      <c r="C33" s="189"/>
      <c r="D33" s="189"/>
      <c r="E33" s="189"/>
      <c r="F33" s="205" t="s">
        <v>453</v>
      </c>
      <c r="G33" s="206">
        <f>SUM(G6:G32)</f>
        <v>0</v>
      </c>
      <c r="H33" s="189"/>
      <c r="I33" s="189"/>
      <c r="J33" s="189"/>
    </row>
    <row r="34" spans="2:10" s="204" customFormat="1">
      <c r="B34" s="208"/>
      <c r="C34" s="215"/>
      <c r="D34" s="208"/>
      <c r="E34" s="189"/>
      <c r="F34" s="189"/>
      <c r="G34" s="189"/>
      <c r="H34" s="189"/>
      <c r="I34" s="189"/>
      <c r="J34" s="189"/>
    </row>
    <row r="35" spans="2:10" ht="15.75" customHeight="1">
      <c r="D35" s="215"/>
      <c r="F35" s="205" t="s">
        <v>277</v>
      </c>
      <c r="G35" s="206">
        <f>G33/12</f>
        <v>0</v>
      </c>
      <c r="H35" s="215"/>
      <c r="I35" s="215"/>
      <c r="J35" s="215"/>
    </row>
    <row r="37" spans="2:10" ht="13.5" customHeight="1"/>
    <row r="38" spans="2:10" ht="13.5" customHeight="1">
      <c r="E38" s="410" t="s">
        <v>454</v>
      </c>
      <c r="F38" s="410"/>
      <c r="G38" s="216">
        <v>5</v>
      </c>
    </row>
    <row r="39" spans="2:10">
      <c r="E39" s="410" t="s">
        <v>569</v>
      </c>
      <c r="F39" s="410"/>
      <c r="G39" s="219">
        <f>G35/G38</f>
        <v>0</v>
      </c>
    </row>
    <row r="40" spans="2:10" ht="13.5" customHeight="1"/>
    <row r="41" spans="2:10">
      <c r="D41" s="217"/>
    </row>
    <row r="62" spans="3:10">
      <c r="F62" s="208"/>
      <c r="G62" s="208"/>
      <c r="H62" s="208"/>
      <c r="I62" s="208"/>
      <c r="J62" s="208"/>
    </row>
    <row r="64" spans="3:10" s="208" customFormat="1">
      <c r="C64" s="189"/>
      <c r="E64" s="189"/>
      <c r="F64" s="189"/>
      <c r="G64" s="189"/>
      <c r="H64" s="189"/>
      <c r="I64" s="189"/>
      <c r="J64" s="189"/>
    </row>
  </sheetData>
  <mergeCells count="3">
    <mergeCell ref="E38:F38"/>
    <mergeCell ref="E39:F39"/>
    <mergeCell ref="B3:G3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B2:AP37"/>
  <sheetViews>
    <sheetView topLeftCell="M1" workbookViewId="0">
      <pane ySplit="5" topLeftCell="A6" activePane="bottomLeft" state="frozen"/>
      <selection pane="bottomLeft" activeCell="AO40" sqref="AO40"/>
    </sheetView>
  </sheetViews>
  <sheetFormatPr defaultRowHeight="12.75"/>
  <cols>
    <col min="3" max="3" width="43.85546875" customWidth="1"/>
    <col min="4" max="35" width="5.7109375" customWidth="1"/>
    <col min="36" max="36" width="18.42578125" customWidth="1"/>
    <col min="37" max="37" width="11.42578125" customWidth="1"/>
    <col min="38" max="41" width="16.5703125" customWidth="1"/>
  </cols>
  <sheetData>
    <row r="2" spans="2:41"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M2" s="220"/>
      <c r="AN2" s="220"/>
      <c r="AO2" s="220"/>
    </row>
    <row r="3" spans="2:41" ht="15.75">
      <c r="B3" s="415" t="s">
        <v>534</v>
      </c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</row>
    <row r="4" spans="2:41" s="221" customFormat="1" ht="21" customHeight="1"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</row>
    <row r="5" spans="2:41" s="221" customFormat="1" ht="30.75" customHeight="1">
      <c r="B5" s="192" t="s">
        <v>23</v>
      </c>
      <c r="C5" s="192" t="s">
        <v>282</v>
      </c>
      <c r="D5" s="192" t="s">
        <v>283</v>
      </c>
      <c r="E5" s="192" t="s">
        <v>284</v>
      </c>
      <c r="F5" s="192">
        <v>102</v>
      </c>
      <c r="G5" s="192">
        <v>108</v>
      </c>
      <c r="H5" s="192">
        <v>106</v>
      </c>
      <c r="I5" s="192">
        <v>110</v>
      </c>
      <c r="J5" s="192">
        <v>112</v>
      </c>
      <c r="K5" s="192">
        <v>114</v>
      </c>
      <c r="L5" s="192" t="s">
        <v>285</v>
      </c>
      <c r="M5" s="192" t="s">
        <v>286</v>
      </c>
      <c r="N5" s="192" t="s">
        <v>287</v>
      </c>
      <c r="O5" s="192" t="s">
        <v>288</v>
      </c>
      <c r="P5" s="192" t="s">
        <v>289</v>
      </c>
      <c r="Q5" s="192" t="s">
        <v>290</v>
      </c>
      <c r="R5" s="192" t="s">
        <v>292</v>
      </c>
      <c r="S5" s="192" t="s">
        <v>493</v>
      </c>
      <c r="T5" s="192" t="s">
        <v>293</v>
      </c>
      <c r="U5" s="192" t="s">
        <v>294</v>
      </c>
      <c r="V5" s="192" t="s">
        <v>295</v>
      </c>
      <c r="W5" s="192" t="s">
        <v>296</v>
      </c>
      <c r="X5" s="192" t="s">
        <v>297</v>
      </c>
      <c r="Y5" s="192" t="s">
        <v>494</v>
      </c>
      <c r="Z5" s="192" t="s">
        <v>299</v>
      </c>
      <c r="AA5" s="192" t="s">
        <v>300</v>
      </c>
      <c r="AB5" s="192" t="s">
        <v>301</v>
      </c>
      <c r="AC5" s="192" t="s">
        <v>302</v>
      </c>
      <c r="AD5" s="192" t="s">
        <v>303</v>
      </c>
      <c r="AE5" s="192" t="s">
        <v>304</v>
      </c>
      <c r="AF5" s="192" t="s">
        <v>305</v>
      </c>
      <c r="AG5" s="192" t="s">
        <v>306</v>
      </c>
      <c r="AH5" s="192" t="s">
        <v>307</v>
      </c>
      <c r="AI5" s="192" t="s">
        <v>308</v>
      </c>
      <c r="AJ5" s="192" t="s">
        <v>309</v>
      </c>
      <c r="AK5" s="192" t="s">
        <v>95</v>
      </c>
      <c r="AL5" s="193" t="s">
        <v>245</v>
      </c>
      <c r="AM5" s="241" t="s">
        <v>495</v>
      </c>
      <c r="AN5" s="194" t="s">
        <v>496</v>
      </c>
      <c r="AO5" s="194" t="s">
        <v>537</v>
      </c>
    </row>
    <row r="6" spans="2:41" s="221" customFormat="1" ht="13.5" customHeight="1">
      <c r="B6" s="223">
        <v>1</v>
      </c>
      <c r="C6" s="224" t="s">
        <v>497</v>
      </c>
      <c r="D6" s="225">
        <v>7</v>
      </c>
      <c r="E6" s="225">
        <v>2</v>
      </c>
      <c r="F6" s="226">
        <v>2</v>
      </c>
      <c r="G6" s="226">
        <v>2</v>
      </c>
      <c r="H6" s="226">
        <v>2</v>
      </c>
      <c r="I6" s="226">
        <v>2</v>
      </c>
      <c r="J6" s="226">
        <v>2</v>
      </c>
      <c r="K6" s="225">
        <v>2</v>
      </c>
      <c r="L6" s="225">
        <v>2</v>
      </c>
      <c r="M6" s="225">
        <v>3</v>
      </c>
      <c r="N6" s="225">
        <v>2</v>
      </c>
      <c r="O6" s="226">
        <v>2</v>
      </c>
      <c r="P6" s="225">
        <v>2</v>
      </c>
      <c r="Q6" s="225">
        <v>3</v>
      </c>
      <c r="R6" s="225">
        <v>2</v>
      </c>
      <c r="S6" s="225">
        <v>2</v>
      </c>
      <c r="T6" s="225">
        <v>3</v>
      </c>
      <c r="U6" s="226">
        <v>2</v>
      </c>
      <c r="V6" s="226">
        <v>2</v>
      </c>
      <c r="W6" s="226">
        <v>2</v>
      </c>
      <c r="X6" s="226">
        <v>3</v>
      </c>
      <c r="Y6" s="226">
        <v>2</v>
      </c>
      <c r="Z6" s="226">
        <v>3</v>
      </c>
      <c r="AA6" s="225">
        <v>2</v>
      </c>
      <c r="AB6" s="225">
        <v>2</v>
      </c>
      <c r="AC6" s="225">
        <v>2</v>
      </c>
      <c r="AD6" s="225">
        <v>3</v>
      </c>
      <c r="AE6" s="227">
        <v>1</v>
      </c>
      <c r="AF6" s="227">
        <v>1</v>
      </c>
      <c r="AG6" s="227">
        <v>0</v>
      </c>
      <c r="AH6" s="227">
        <v>0</v>
      </c>
      <c r="AI6" s="227">
        <v>4</v>
      </c>
      <c r="AJ6" s="227" t="s">
        <v>498</v>
      </c>
      <c r="AK6" s="228">
        <f>SUM(D6:AI6)</f>
        <v>71</v>
      </c>
      <c r="AL6" s="229"/>
      <c r="AM6" s="230">
        <v>60</v>
      </c>
      <c r="AN6" s="231">
        <f>AL6/AM6</f>
        <v>0</v>
      </c>
      <c r="AO6" s="232">
        <f>AN6*AK6</f>
        <v>0</v>
      </c>
    </row>
    <row r="7" spans="2:41" s="221" customFormat="1" ht="13.5" customHeight="1">
      <c r="B7" s="223">
        <v>2</v>
      </c>
      <c r="C7" s="224" t="s">
        <v>499</v>
      </c>
      <c r="D7" s="225">
        <v>1</v>
      </c>
      <c r="E7" s="225">
        <v>1</v>
      </c>
      <c r="F7" s="226">
        <v>1</v>
      </c>
      <c r="G7" s="226">
        <v>1</v>
      </c>
      <c r="H7" s="226">
        <v>1</v>
      </c>
      <c r="I7" s="226">
        <v>1</v>
      </c>
      <c r="J7" s="226">
        <v>1</v>
      </c>
      <c r="K7" s="225">
        <v>1</v>
      </c>
      <c r="L7" s="225">
        <v>1</v>
      </c>
      <c r="M7" s="225">
        <v>1</v>
      </c>
      <c r="N7" s="225">
        <v>1</v>
      </c>
      <c r="O7" s="226">
        <v>1</v>
      </c>
      <c r="P7" s="225">
        <v>1</v>
      </c>
      <c r="Q7" s="225">
        <v>1</v>
      </c>
      <c r="R7" s="225">
        <v>1</v>
      </c>
      <c r="S7" s="225">
        <v>1</v>
      </c>
      <c r="T7" s="225">
        <v>1</v>
      </c>
      <c r="U7" s="226">
        <v>1</v>
      </c>
      <c r="V7" s="226">
        <v>1</v>
      </c>
      <c r="W7" s="226">
        <v>1</v>
      </c>
      <c r="X7" s="226">
        <v>1</v>
      </c>
      <c r="Y7" s="226">
        <v>1</v>
      </c>
      <c r="Z7" s="226">
        <v>1</v>
      </c>
      <c r="AA7" s="225">
        <v>1</v>
      </c>
      <c r="AB7" s="225">
        <v>1</v>
      </c>
      <c r="AC7" s="225">
        <v>1</v>
      </c>
      <c r="AD7" s="225">
        <v>1</v>
      </c>
      <c r="AE7" s="227">
        <v>1</v>
      </c>
      <c r="AF7" s="227">
        <v>1</v>
      </c>
      <c r="AG7" s="227">
        <v>0</v>
      </c>
      <c r="AH7" s="227">
        <v>0</v>
      </c>
      <c r="AI7" s="227">
        <v>0</v>
      </c>
      <c r="AJ7" s="227" t="s">
        <v>498</v>
      </c>
      <c r="AK7" s="228">
        <f t="shared" ref="AK7:AK22" si="0">SUM(D7:AI7)</f>
        <v>29</v>
      </c>
      <c r="AL7" s="229"/>
      <c r="AM7" s="230">
        <v>60</v>
      </c>
      <c r="AN7" s="231">
        <f t="shared" ref="AN7:AN21" si="1">AL7/AM7</f>
        <v>0</v>
      </c>
      <c r="AO7" s="232">
        <f t="shared" ref="AO7:AO22" si="2">AN7*AK7</f>
        <v>0</v>
      </c>
    </row>
    <row r="8" spans="2:41" s="221" customFormat="1" ht="13.5" customHeight="1">
      <c r="B8" s="223">
        <v>3</v>
      </c>
      <c r="C8" s="233" t="s">
        <v>500</v>
      </c>
      <c r="D8" s="225">
        <v>1</v>
      </c>
      <c r="E8" s="225">
        <v>1</v>
      </c>
      <c r="F8" s="226">
        <v>1</v>
      </c>
      <c r="G8" s="226">
        <v>1</v>
      </c>
      <c r="H8" s="226">
        <v>1</v>
      </c>
      <c r="I8" s="226">
        <v>1</v>
      </c>
      <c r="J8" s="226">
        <v>1</v>
      </c>
      <c r="K8" s="225">
        <v>1</v>
      </c>
      <c r="L8" s="225">
        <v>1</v>
      </c>
      <c r="M8" s="225">
        <v>1</v>
      </c>
      <c r="N8" s="225">
        <v>1</v>
      </c>
      <c r="O8" s="226">
        <v>1</v>
      </c>
      <c r="P8" s="225">
        <v>1</v>
      </c>
      <c r="Q8" s="225">
        <v>1</v>
      </c>
      <c r="R8" s="225">
        <v>1</v>
      </c>
      <c r="S8" s="225">
        <v>1</v>
      </c>
      <c r="T8" s="225">
        <v>1</v>
      </c>
      <c r="U8" s="226">
        <v>1</v>
      </c>
      <c r="V8" s="226">
        <v>1</v>
      </c>
      <c r="W8" s="226">
        <v>1</v>
      </c>
      <c r="X8" s="226">
        <v>1</v>
      </c>
      <c r="Y8" s="226">
        <v>1</v>
      </c>
      <c r="Z8" s="226">
        <v>1</v>
      </c>
      <c r="AA8" s="225">
        <v>1</v>
      </c>
      <c r="AB8" s="225">
        <v>1</v>
      </c>
      <c r="AC8" s="225">
        <v>1</v>
      </c>
      <c r="AD8" s="225">
        <v>1</v>
      </c>
      <c r="AE8" s="227">
        <v>1</v>
      </c>
      <c r="AF8" s="227">
        <v>0</v>
      </c>
      <c r="AG8" s="227">
        <v>0</v>
      </c>
      <c r="AH8" s="227">
        <v>0</v>
      </c>
      <c r="AI8" s="227">
        <v>1</v>
      </c>
      <c r="AJ8" s="227" t="s">
        <v>501</v>
      </c>
      <c r="AK8" s="228">
        <f t="shared" si="0"/>
        <v>29</v>
      </c>
      <c r="AL8" s="229"/>
      <c r="AM8" s="230">
        <v>60</v>
      </c>
      <c r="AN8" s="231">
        <f t="shared" si="1"/>
        <v>0</v>
      </c>
      <c r="AO8" s="232">
        <f t="shared" si="2"/>
        <v>0</v>
      </c>
    </row>
    <row r="9" spans="2:41" s="221" customFormat="1" ht="13.5" customHeight="1">
      <c r="B9" s="223">
        <v>4</v>
      </c>
      <c r="C9" s="233" t="s">
        <v>502</v>
      </c>
      <c r="D9" s="225">
        <v>1</v>
      </c>
      <c r="E9" s="225">
        <v>0</v>
      </c>
      <c r="F9" s="225">
        <v>0</v>
      </c>
      <c r="G9" s="225">
        <v>0</v>
      </c>
      <c r="H9" s="225">
        <v>0</v>
      </c>
      <c r="I9" s="225">
        <v>0</v>
      </c>
      <c r="J9" s="225">
        <v>0</v>
      </c>
      <c r="K9" s="225">
        <v>0</v>
      </c>
      <c r="L9" s="225">
        <v>0</v>
      </c>
      <c r="M9" s="225">
        <v>0</v>
      </c>
      <c r="N9" s="225">
        <v>0</v>
      </c>
      <c r="O9" s="225">
        <v>0</v>
      </c>
      <c r="P9" s="225">
        <v>0</v>
      </c>
      <c r="Q9" s="225">
        <v>0</v>
      </c>
      <c r="R9" s="225">
        <v>0</v>
      </c>
      <c r="S9" s="225">
        <v>0</v>
      </c>
      <c r="T9" s="225">
        <v>0</v>
      </c>
      <c r="U9" s="225">
        <v>0</v>
      </c>
      <c r="V9" s="225">
        <v>0</v>
      </c>
      <c r="W9" s="225">
        <v>0</v>
      </c>
      <c r="X9" s="225">
        <v>0</v>
      </c>
      <c r="Y9" s="225">
        <v>0</v>
      </c>
      <c r="Z9" s="225">
        <v>0</v>
      </c>
      <c r="AA9" s="225">
        <v>0</v>
      </c>
      <c r="AB9" s="225">
        <v>0</v>
      </c>
      <c r="AC9" s="225">
        <v>0</v>
      </c>
      <c r="AD9" s="225">
        <v>0</v>
      </c>
      <c r="AE9" s="225">
        <v>0</v>
      </c>
      <c r="AF9" s="225">
        <v>0</v>
      </c>
      <c r="AG9" s="225">
        <v>0</v>
      </c>
      <c r="AH9" s="225">
        <v>0</v>
      </c>
      <c r="AI9" s="227">
        <v>1</v>
      </c>
      <c r="AJ9" s="227" t="s">
        <v>503</v>
      </c>
      <c r="AK9" s="228">
        <f t="shared" si="0"/>
        <v>2</v>
      </c>
      <c r="AL9" s="229"/>
      <c r="AM9" s="230">
        <v>60</v>
      </c>
      <c r="AN9" s="231">
        <f t="shared" si="1"/>
        <v>0</v>
      </c>
      <c r="AO9" s="232">
        <f t="shared" si="2"/>
        <v>0</v>
      </c>
    </row>
    <row r="10" spans="2:41" s="221" customFormat="1" ht="13.5" customHeight="1">
      <c r="B10" s="223">
        <v>5</v>
      </c>
      <c r="C10" s="234" t="s">
        <v>504</v>
      </c>
      <c r="D10" s="225">
        <v>2</v>
      </c>
      <c r="E10" s="225">
        <v>2</v>
      </c>
      <c r="F10" s="225">
        <v>1</v>
      </c>
      <c r="G10" s="225">
        <v>1</v>
      </c>
      <c r="H10" s="225">
        <v>1</v>
      </c>
      <c r="I10" s="225">
        <v>1</v>
      </c>
      <c r="J10" s="225">
        <v>1</v>
      </c>
      <c r="K10" s="225">
        <v>1</v>
      </c>
      <c r="L10" s="225">
        <v>1</v>
      </c>
      <c r="M10" s="225">
        <v>1</v>
      </c>
      <c r="N10" s="225">
        <v>1</v>
      </c>
      <c r="O10" s="225">
        <v>1</v>
      </c>
      <c r="P10" s="225">
        <v>1</v>
      </c>
      <c r="Q10" s="225">
        <v>1</v>
      </c>
      <c r="R10" s="225">
        <v>1</v>
      </c>
      <c r="S10" s="225">
        <v>1</v>
      </c>
      <c r="T10" s="225">
        <v>1</v>
      </c>
      <c r="U10" s="225">
        <v>1</v>
      </c>
      <c r="V10" s="225">
        <v>1</v>
      </c>
      <c r="W10" s="225">
        <v>1</v>
      </c>
      <c r="X10" s="225">
        <v>1</v>
      </c>
      <c r="Y10" s="225">
        <v>1</v>
      </c>
      <c r="Z10" s="225">
        <v>1</v>
      </c>
      <c r="AA10" s="225">
        <v>1</v>
      </c>
      <c r="AB10" s="225">
        <v>1</v>
      </c>
      <c r="AC10" s="225">
        <v>1</v>
      </c>
      <c r="AD10" s="225">
        <v>1</v>
      </c>
      <c r="AE10" s="225">
        <v>0</v>
      </c>
      <c r="AF10" s="227">
        <v>0</v>
      </c>
      <c r="AG10" s="227">
        <v>0</v>
      </c>
      <c r="AH10" s="227">
        <v>0</v>
      </c>
      <c r="AI10" s="227">
        <v>3</v>
      </c>
      <c r="AJ10" s="227" t="s">
        <v>505</v>
      </c>
      <c r="AK10" s="228">
        <f t="shared" si="0"/>
        <v>32</v>
      </c>
      <c r="AL10" s="229"/>
      <c r="AM10" s="230">
        <v>60</v>
      </c>
      <c r="AN10" s="231">
        <f t="shared" si="1"/>
        <v>0</v>
      </c>
      <c r="AO10" s="232">
        <f t="shared" si="2"/>
        <v>0</v>
      </c>
    </row>
    <row r="11" spans="2:41" s="221" customFormat="1" ht="13.5" customHeight="1">
      <c r="B11" s="223">
        <v>6</v>
      </c>
      <c r="C11" s="235" t="s">
        <v>506</v>
      </c>
      <c r="D11" s="225">
        <v>1</v>
      </c>
      <c r="E11" s="225">
        <v>1</v>
      </c>
      <c r="F11" s="226">
        <v>1</v>
      </c>
      <c r="G11" s="226">
        <v>1</v>
      </c>
      <c r="H11" s="226">
        <v>1</v>
      </c>
      <c r="I11" s="226">
        <v>1</v>
      </c>
      <c r="J11" s="226">
        <v>1</v>
      </c>
      <c r="K11" s="225">
        <v>1</v>
      </c>
      <c r="L11" s="225">
        <v>1</v>
      </c>
      <c r="M11" s="225">
        <v>1</v>
      </c>
      <c r="N11" s="225">
        <v>1</v>
      </c>
      <c r="O11" s="226">
        <v>1</v>
      </c>
      <c r="P11" s="225">
        <v>1</v>
      </c>
      <c r="Q11" s="225">
        <v>1</v>
      </c>
      <c r="R11" s="225">
        <v>1</v>
      </c>
      <c r="S11" s="225">
        <v>1</v>
      </c>
      <c r="T11" s="225">
        <v>1</v>
      </c>
      <c r="U11" s="226">
        <v>1</v>
      </c>
      <c r="V11" s="226">
        <v>1</v>
      </c>
      <c r="W11" s="226">
        <v>1</v>
      </c>
      <c r="X11" s="226">
        <v>1</v>
      </c>
      <c r="Y11" s="226">
        <v>1</v>
      </c>
      <c r="Z11" s="226">
        <v>1</v>
      </c>
      <c r="AA11" s="225">
        <v>1</v>
      </c>
      <c r="AB11" s="225">
        <v>1</v>
      </c>
      <c r="AC11" s="225">
        <v>1</v>
      </c>
      <c r="AD11" s="225">
        <v>1</v>
      </c>
      <c r="AE11" s="227">
        <v>1</v>
      </c>
      <c r="AF11" s="228">
        <v>0</v>
      </c>
      <c r="AG11" s="228">
        <v>0</v>
      </c>
      <c r="AH11" s="227">
        <v>0</v>
      </c>
      <c r="AI11" s="227">
        <v>2</v>
      </c>
      <c r="AJ11" s="227" t="s">
        <v>507</v>
      </c>
      <c r="AK11" s="228">
        <f t="shared" si="0"/>
        <v>30</v>
      </c>
      <c r="AL11" s="229"/>
      <c r="AM11" s="230">
        <v>60</v>
      </c>
      <c r="AN11" s="231">
        <f t="shared" si="1"/>
        <v>0</v>
      </c>
      <c r="AO11" s="232">
        <f t="shared" si="2"/>
        <v>0</v>
      </c>
    </row>
    <row r="12" spans="2:41" s="221" customFormat="1" ht="13.5" customHeight="1">
      <c r="B12" s="223">
        <v>7</v>
      </c>
      <c r="C12" s="235" t="s">
        <v>508</v>
      </c>
      <c r="D12" s="225">
        <v>0</v>
      </c>
      <c r="E12" s="225">
        <v>0</v>
      </c>
      <c r="F12" s="225">
        <v>0</v>
      </c>
      <c r="G12" s="225">
        <v>0</v>
      </c>
      <c r="H12" s="225"/>
      <c r="I12" s="225"/>
      <c r="J12" s="225">
        <v>0</v>
      </c>
      <c r="K12" s="225">
        <v>0</v>
      </c>
      <c r="L12" s="225">
        <v>0</v>
      </c>
      <c r="M12" s="225">
        <v>0</v>
      </c>
      <c r="N12" s="225">
        <v>0</v>
      </c>
      <c r="O12" s="225">
        <v>0</v>
      </c>
      <c r="P12" s="225">
        <v>0</v>
      </c>
      <c r="Q12" s="225">
        <v>0</v>
      </c>
      <c r="R12" s="225">
        <v>0</v>
      </c>
      <c r="S12" s="225">
        <v>0</v>
      </c>
      <c r="T12" s="225">
        <v>0</v>
      </c>
      <c r="U12" s="225">
        <v>0</v>
      </c>
      <c r="V12" s="225">
        <v>0</v>
      </c>
      <c r="W12" s="225">
        <v>0</v>
      </c>
      <c r="X12" s="225">
        <v>0</v>
      </c>
      <c r="Y12" s="225">
        <v>0</v>
      </c>
      <c r="Z12" s="225">
        <v>0</v>
      </c>
      <c r="AA12" s="225">
        <v>0</v>
      </c>
      <c r="AB12" s="225">
        <v>0</v>
      </c>
      <c r="AC12" s="225">
        <v>0</v>
      </c>
      <c r="AD12" s="225">
        <v>0</v>
      </c>
      <c r="AE12" s="225">
        <v>0</v>
      </c>
      <c r="AF12" s="228">
        <v>0</v>
      </c>
      <c r="AG12" s="228">
        <v>0</v>
      </c>
      <c r="AH12" s="228">
        <v>0</v>
      </c>
      <c r="AI12" s="228">
        <v>1</v>
      </c>
      <c r="AJ12" s="228" t="s">
        <v>507</v>
      </c>
      <c r="AK12" s="228">
        <f t="shared" si="0"/>
        <v>1</v>
      </c>
      <c r="AL12" s="229"/>
      <c r="AM12" s="230">
        <v>60</v>
      </c>
      <c r="AN12" s="231">
        <f t="shared" si="1"/>
        <v>0</v>
      </c>
      <c r="AO12" s="232">
        <f t="shared" si="2"/>
        <v>0</v>
      </c>
    </row>
    <row r="13" spans="2:41" s="221" customFormat="1" ht="13.5" customHeight="1">
      <c r="B13" s="223">
        <v>8</v>
      </c>
      <c r="C13" s="234" t="s">
        <v>509</v>
      </c>
      <c r="D13" s="225">
        <v>2</v>
      </c>
      <c r="E13" s="225">
        <v>1</v>
      </c>
      <c r="F13" s="226">
        <v>1</v>
      </c>
      <c r="G13" s="226">
        <v>1</v>
      </c>
      <c r="H13" s="226">
        <v>1</v>
      </c>
      <c r="I13" s="226">
        <v>1</v>
      </c>
      <c r="J13" s="226">
        <v>1</v>
      </c>
      <c r="K13" s="225">
        <v>1</v>
      </c>
      <c r="L13" s="225">
        <v>1</v>
      </c>
      <c r="M13" s="225">
        <v>1</v>
      </c>
      <c r="N13" s="225">
        <v>1</v>
      </c>
      <c r="O13" s="226">
        <v>1</v>
      </c>
      <c r="P13" s="225">
        <v>1</v>
      </c>
      <c r="Q13" s="225">
        <v>1</v>
      </c>
      <c r="R13" s="225">
        <v>1</v>
      </c>
      <c r="S13" s="225">
        <v>1</v>
      </c>
      <c r="T13" s="225">
        <v>1</v>
      </c>
      <c r="U13" s="226">
        <v>1</v>
      </c>
      <c r="V13" s="226">
        <v>1</v>
      </c>
      <c r="W13" s="226">
        <v>1</v>
      </c>
      <c r="X13" s="226">
        <v>1</v>
      </c>
      <c r="Y13" s="226">
        <v>1</v>
      </c>
      <c r="Z13" s="226">
        <v>1</v>
      </c>
      <c r="AA13" s="225">
        <v>1</v>
      </c>
      <c r="AB13" s="225">
        <v>1</v>
      </c>
      <c r="AC13" s="225">
        <v>1</v>
      </c>
      <c r="AD13" s="225">
        <v>1</v>
      </c>
      <c r="AE13" s="227">
        <v>1</v>
      </c>
      <c r="AF13" s="228">
        <v>0</v>
      </c>
      <c r="AG13" s="228">
        <v>0</v>
      </c>
      <c r="AH13" s="227">
        <v>0</v>
      </c>
      <c r="AI13" s="228">
        <v>0</v>
      </c>
      <c r="AJ13" s="228" t="s">
        <v>510</v>
      </c>
      <c r="AK13" s="228">
        <f t="shared" si="0"/>
        <v>29</v>
      </c>
      <c r="AL13" s="229"/>
      <c r="AM13" s="230">
        <v>60</v>
      </c>
      <c r="AN13" s="231">
        <f t="shared" si="1"/>
        <v>0</v>
      </c>
      <c r="AO13" s="232">
        <f t="shared" si="2"/>
        <v>0</v>
      </c>
    </row>
    <row r="14" spans="2:41" s="237" customFormat="1" ht="13.5" customHeight="1">
      <c r="B14" s="223">
        <v>9</v>
      </c>
      <c r="C14" s="234" t="s">
        <v>511</v>
      </c>
      <c r="D14" s="225">
        <v>2</v>
      </c>
      <c r="E14" s="225">
        <v>2</v>
      </c>
      <c r="F14" s="225">
        <v>2</v>
      </c>
      <c r="G14" s="225">
        <v>2</v>
      </c>
      <c r="H14" s="225">
        <v>2</v>
      </c>
      <c r="I14" s="225">
        <v>2</v>
      </c>
      <c r="J14" s="225">
        <v>2</v>
      </c>
      <c r="K14" s="225">
        <v>2</v>
      </c>
      <c r="L14" s="225">
        <v>1</v>
      </c>
      <c r="M14" s="225">
        <v>2</v>
      </c>
      <c r="N14" s="225">
        <v>1</v>
      </c>
      <c r="O14" s="225">
        <v>1</v>
      </c>
      <c r="P14" s="225">
        <v>1</v>
      </c>
      <c r="Q14" s="225">
        <v>2</v>
      </c>
      <c r="R14" s="225">
        <v>1</v>
      </c>
      <c r="S14" s="225">
        <v>1</v>
      </c>
      <c r="T14" s="225">
        <v>2</v>
      </c>
      <c r="U14" s="225">
        <v>1</v>
      </c>
      <c r="V14" s="225">
        <v>1</v>
      </c>
      <c r="W14" s="225">
        <v>1</v>
      </c>
      <c r="X14" s="225">
        <v>2</v>
      </c>
      <c r="Y14" s="225">
        <v>1</v>
      </c>
      <c r="Z14" s="225">
        <v>2</v>
      </c>
      <c r="AA14" s="225">
        <v>1</v>
      </c>
      <c r="AB14" s="225">
        <v>1</v>
      </c>
      <c r="AC14" s="225">
        <v>1</v>
      </c>
      <c r="AD14" s="225">
        <v>2</v>
      </c>
      <c r="AE14" s="228">
        <v>1</v>
      </c>
      <c r="AF14" s="228">
        <v>1</v>
      </c>
      <c r="AG14" s="227">
        <v>0</v>
      </c>
      <c r="AH14" s="227">
        <v>0</v>
      </c>
      <c r="AI14" s="228">
        <v>2</v>
      </c>
      <c r="AJ14" s="236" t="s">
        <v>512</v>
      </c>
      <c r="AK14" s="228">
        <f t="shared" si="0"/>
        <v>45</v>
      </c>
      <c r="AL14" s="229"/>
      <c r="AM14" s="230">
        <v>60</v>
      </c>
      <c r="AN14" s="231">
        <f t="shared" si="1"/>
        <v>0</v>
      </c>
      <c r="AO14" s="232">
        <f t="shared" si="2"/>
        <v>0</v>
      </c>
    </row>
    <row r="15" spans="2:41" s="221" customFormat="1" ht="13.5" customHeight="1">
      <c r="B15" s="223">
        <v>10</v>
      </c>
      <c r="C15" s="233" t="s">
        <v>513</v>
      </c>
      <c r="D15" s="225">
        <v>2</v>
      </c>
      <c r="E15" s="225">
        <v>2</v>
      </c>
      <c r="F15" s="225">
        <v>2</v>
      </c>
      <c r="G15" s="225">
        <v>2</v>
      </c>
      <c r="H15" s="225">
        <v>2</v>
      </c>
      <c r="I15" s="225">
        <v>2</v>
      </c>
      <c r="J15" s="225">
        <v>2</v>
      </c>
      <c r="K15" s="225">
        <v>2</v>
      </c>
      <c r="L15" s="225">
        <v>1</v>
      </c>
      <c r="M15" s="225">
        <v>2</v>
      </c>
      <c r="N15" s="225">
        <v>1</v>
      </c>
      <c r="O15" s="225">
        <v>1</v>
      </c>
      <c r="P15" s="225">
        <v>1</v>
      </c>
      <c r="Q15" s="225">
        <v>2</v>
      </c>
      <c r="R15" s="225">
        <v>1</v>
      </c>
      <c r="S15" s="225">
        <v>1</v>
      </c>
      <c r="T15" s="225">
        <v>2</v>
      </c>
      <c r="U15" s="225">
        <v>1</v>
      </c>
      <c r="V15" s="225">
        <v>1</v>
      </c>
      <c r="W15" s="225">
        <v>1</v>
      </c>
      <c r="X15" s="225">
        <v>2</v>
      </c>
      <c r="Y15" s="225">
        <v>1</v>
      </c>
      <c r="Z15" s="225">
        <v>2</v>
      </c>
      <c r="AA15" s="225">
        <v>1</v>
      </c>
      <c r="AB15" s="225">
        <v>1</v>
      </c>
      <c r="AC15" s="225">
        <v>1</v>
      </c>
      <c r="AD15" s="225">
        <v>2</v>
      </c>
      <c r="AE15" s="225">
        <v>0</v>
      </c>
      <c r="AF15" s="225">
        <v>0</v>
      </c>
      <c r="AG15" s="225">
        <v>0</v>
      </c>
      <c r="AH15" s="225">
        <v>0</v>
      </c>
      <c r="AI15" s="225">
        <v>1</v>
      </c>
      <c r="AJ15" s="225" t="s">
        <v>501</v>
      </c>
      <c r="AK15" s="228">
        <f t="shared" si="0"/>
        <v>42</v>
      </c>
      <c r="AL15" s="229"/>
      <c r="AM15" s="230">
        <v>60</v>
      </c>
      <c r="AN15" s="231">
        <f t="shared" si="1"/>
        <v>0</v>
      </c>
      <c r="AO15" s="232">
        <f t="shared" si="2"/>
        <v>0</v>
      </c>
    </row>
    <row r="16" spans="2:41" s="221" customFormat="1" ht="13.5" customHeight="1">
      <c r="B16" s="223">
        <v>11</v>
      </c>
      <c r="C16" s="238" t="s">
        <v>514</v>
      </c>
      <c r="D16" s="225">
        <v>1</v>
      </c>
      <c r="E16" s="225">
        <v>1</v>
      </c>
      <c r="F16" s="226">
        <v>1</v>
      </c>
      <c r="G16" s="226">
        <v>1</v>
      </c>
      <c r="H16" s="226">
        <v>2</v>
      </c>
      <c r="I16" s="226">
        <v>2</v>
      </c>
      <c r="J16" s="226">
        <v>1</v>
      </c>
      <c r="K16" s="225">
        <v>1</v>
      </c>
      <c r="L16" s="225">
        <v>1</v>
      </c>
      <c r="M16" s="225">
        <v>1</v>
      </c>
      <c r="N16" s="225">
        <v>1</v>
      </c>
      <c r="O16" s="226">
        <v>1</v>
      </c>
      <c r="P16" s="225">
        <v>1</v>
      </c>
      <c r="Q16" s="225">
        <v>1</v>
      </c>
      <c r="R16" s="225"/>
      <c r="S16" s="225">
        <v>1</v>
      </c>
      <c r="T16" s="225">
        <v>1</v>
      </c>
      <c r="U16" s="226">
        <v>1</v>
      </c>
      <c r="V16" s="226">
        <v>1</v>
      </c>
      <c r="W16" s="226">
        <v>1</v>
      </c>
      <c r="X16" s="226">
        <v>1</v>
      </c>
      <c r="Y16" s="226">
        <v>1</v>
      </c>
      <c r="Z16" s="226">
        <v>1</v>
      </c>
      <c r="AA16" s="225">
        <v>1</v>
      </c>
      <c r="AB16" s="225">
        <v>1</v>
      </c>
      <c r="AC16" s="225">
        <v>1</v>
      </c>
      <c r="AD16" s="225">
        <v>1</v>
      </c>
      <c r="AE16" s="227">
        <v>1</v>
      </c>
      <c r="AF16" s="228">
        <v>1</v>
      </c>
      <c r="AG16" s="227">
        <v>0</v>
      </c>
      <c r="AH16" s="227">
        <v>0</v>
      </c>
      <c r="AI16" s="227">
        <v>2</v>
      </c>
      <c r="AJ16" s="239" t="s">
        <v>507</v>
      </c>
      <c r="AK16" s="228">
        <f t="shared" si="0"/>
        <v>32</v>
      </c>
      <c r="AL16" s="229"/>
      <c r="AM16" s="230">
        <v>60</v>
      </c>
      <c r="AN16" s="231">
        <f t="shared" si="1"/>
        <v>0</v>
      </c>
      <c r="AO16" s="232">
        <f t="shared" si="2"/>
        <v>0</v>
      </c>
    </row>
    <row r="17" spans="2:42" s="221" customFormat="1" ht="13.5" customHeight="1">
      <c r="B17" s="223">
        <v>12</v>
      </c>
      <c r="C17" s="238" t="s">
        <v>515</v>
      </c>
      <c r="D17" s="225">
        <v>15</v>
      </c>
      <c r="E17" s="225">
        <v>8</v>
      </c>
      <c r="F17" s="225">
        <v>8</v>
      </c>
      <c r="G17" s="225">
        <v>15</v>
      </c>
      <c r="H17" s="225">
        <v>15</v>
      </c>
      <c r="I17" s="225">
        <v>15</v>
      </c>
      <c r="J17" s="225">
        <v>15</v>
      </c>
      <c r="K17" s="225">
        <v>8</v>
      </c>
      <c r="L17" s="225">
        <v>8</v>
      </c>
      <c r="M17" s="225">
        <v>15</v>
      </c>
      <c r="N17" s="225">
        <v>10</v>
      </c>
      <c r="O17" s="225">
        <v>10</v>
      </c>
      <c r="P17" s="225">
        <v>15</v>
      </c>
      <c r="Q17" s="225">
        <v>20</v>
      </c>
      <c r="R17" s="225">
        <v>8</v>
      </c>
      <c r="S17" s="225">
        <v>8</v>
      </c>
      <c r="T17" s="225">
        <v>10</v>
      </c>
      <c r="U17" s="225">
        <v>15</v>
      </c>
      <c r="V17" s="225">
        <v>10</v>
      </c>
      <c r="W17" s="225">
        <v>8</v>
      </c>
      <c r="X17" s="225">
        <v>20</v>
      </c>
      <c r="Y17" s="225">
        <v>12</v>
      </c>
      <c r="Z17" s="225">
        <v>12</v>
      </c>
      <c r="AA17" s="225">
        <v>8</v>
      </c>
      <c r="AB17" s="225">
        <v>8</v>
      </c>
      <c r="AC17" s="225">
        <v>10</v>
      </c>
      <c r="AD17" s="225">
        <v>20</v>
      </c>
      <c r="AE17" s="228">
        <v>2</v>
      </c>
      <c r="AF17" s="227">
        <v>2</v>
      </c>
      <c r="AG17" s="227">
        <v>2</v>
      </c>
      <c r="AH17" s="227">
        <v>0</v>
      </c>
      <c r="AI17" s="227">
        <v>28</v>
      </c>
      <c r="AJ17" s="239" t="s">
        <v>503</v>
      </c>
      <c r="AK17" s="228">
        <f t="shared" si="0"/>
        <v>360</v>
      </c>
      <c r="AL17" s="229"/>
      <c r="AM17" s="230">
        <v>60</v>
      </c>
      <c r="AN17" s="231">
        <f t="shared" si="1"/>
        <v>0</v>
      </c>
      <c r="AO17" s="232">
        <f t="shared" si="2"/>
        <v>0</v>
      </c>
    </row>
    <row r="18" spans="2:42" s="221" customFormat="1" ht="13.5" customHeight="1">
      <c r="B18" s="223">
        <v>13</v>
      </c>
      <c r="C18" s="224" t="s">
        <v>516</v>
      </c>
      <c r="D18" s="225">
        <v>1</v>
      </c>
      <c r="E18" s="225">
        <v>1</v>
      </c>
      <c r="F18" s="225">
        <v>1</v>
      </c>
      <c r="G18" s="225">
        <v>1</v>
      </c>
      <c r="H18" s="225">
        <v>1</v>
      </c>
      <c r="I18" s="225">
        <v>1</v>
      </c>
      <c r="J18" s="225">
        <v>1</v>
      </c>
      <c r="K18" s="225">
        <v>1</v>
      </c>
      <c r="L18" s="225">
        <v>1</v>
      </c>
      <c r="M18" s="225">
        <v>1</v>
      </c>
      <c r="N18" s="225">
        <v>1</v>
      </c>
      <c r="O18" s="225">
        <v>1</v>
      </c>
      <c r="P18" s="225">
        <v>1</v>
      </c>
      <c r="Q18" s="225">
        <v>1</v>
      </c>
      <c r="R18" s="225">
        <v>1</v>
      </c>
      <c r="S18" s="225">
        <v>1</v>
      </c>
      <c r="T18" s="225">
        <v>1</v>
      </c>
      <c r="U18" s="225">
        <v>1</v>
      </c>
      <c r="V18" s="225">
        <v>1</v>
      </c>
      <c r="W18" s="225">
        <v>1</v>
      </c>
      <c r="X18" s="225">
        <v>1</v>
      </c>
      <c r="Y18" s="225">
        <v>1</v>
      </c>
      <c r="Z18" s="225">
        <v>1</v>
      </c>
      <c r="AA18" s="225">
        <v>1</v>
      </c>
      <c r="AB18" s="225">
        <v>1</v>
      </c>
      <c r="AC18" s="225">
        <v>1</v>
      </c>
      <c r="AD18" s="225">
        <v>1</v>
      </c>
      <c r="AE18" s="227">
        <v>1</v>
      </c>
      <c r="AF18" s="228">
        <v>1</v>
      </c>
      <c r="AG18" s="228">
        <v>0</v>
      </c>
      <c r="AH18" s="227">
        <v>0</v>
      </c>
      <c r="AI18" s="227">
        <v>3</v>
      </c>
      <c r="AJ18" s="227" t="s">
        <v>517</v>
      </c>
      <c r="AK18" s="228">
        <f t="shared" si="0"/>
        <v>32</v>
      </c>
      <c r="AL18" s="229"/>
      <c r="AM18" s="230">
        <v>60</v>
      </c>
      <c r="AN18" s="231">
        <f t="shared" si="1"/>
        <v>0</v>
      </c>
      <c r="AO18" s="232">
        <f t="shared" si="2"/>
        <v>0</v>
      </c>
    </row>
    <row r="19" spans="2:42" s="221" customFormat="1" ht="13.5" customHeight="1">
      <c r="B19" s="223">
        <v>14</v>
      </c>
      <c r="C19" s="224" t="s">
        <v>518</v>
      </c>
      <c r="D19" s="225">
        <v>0</v>
      </c>
      <c r="E19" s="225">
        <v>0</v>
      </c>
      <c r="F19" s="225">
        <v>0</v>
      </c>
      <c r="G19" s="225">
        <v>0</v>
      </c>
      <c r="H19" s="225">
        <v>0</v>
      </c>
      <c r="I19" s="225">
        <v>0</v>
      </c>
      <c r="J19" s="225">
        <v>0</v>
      </c>
      <c r="K19" s="225">
        <v>0</v>
      </c>
      <c r="L19" s="225">
        <v>0</v>
      </c>
      <c r="M19" s="225">
        <v>0</v>
      </c>
      <c r="N19" s="225">
        <v>0</v>
      </c>
      <c r="O19" s="225">
        <v>0</v>
      </c>
      <c r="P19" s="225">
        <v>0</v>
      </c>
      <c r="Q19" s="225">
        <v>0</v>
      </c>
      <c r="R19" s="225">
        <v>0</v>
      </c>
      <c r="S19" s="225">
        <v>0</v>
      </c>
      <c r="T19" s="225">
        <v>0</v>
      </c>
      <c r="U19" s="225">
        <v>0</v>
      </c>
      <c r="V19" s="225">
        <v>0</v>
      </c>
      <c r="W19" s="225">
        <v>0</v>
      </c>
      <c r="X19" s="225">
        <v>0</v>
      </c>
      <c r="Y19" s="225">
        <v>0</v>
      </c>
      <c r="Z19" s="225">
        <v>0</v>
      </c>
      <c r="AA19" s="225">
        <v>0</v>
      </c>
      <c r="AB19" s="225">
        <v>0</v>
      </c>
      <c r="AC19" s="225">
        <v>0</v>
      </c>
      <c r="AD19" s="225">
        <v>0</v>
      </c>
      <c r="AE19" s="225">
        <v>0</v>
      </c>
      <c r="AF19" s="225">
        <v>0</v>
      </c>
      <c r="AG19" s="225">
        <v>0</v>
      </c>
      <c r="AH19" s="225">
        <v>0</v>
      </c>
      <c r="AI19" s="227">
        <v>2</v>
      </c>
      <c r="AJ19" s="227" t="s">
        <v>517</v>
      </c>
      <c r="AK19" s="228">
        <f t="shared" si="0"/>
        <v>2</v>
      </c>
      <c r="AL19" s="229"/>
      <c r="AM19" s="230">
        <v>60</v>
      </c>
      <c r="AN19" s="231">
        <f t="shared" si="1"/>
        <v>0</v>
      </c>
      <c r="AO19" s="232">
        <f t="shared" si="2"/>
        <v>0</v>
      </c>
    </row>
    <row r="20" spans="2:42" s="221" customFormat="1" ht="13.5" customHeight="1">
      <c r="B20" s="223">
        <v>15</v>
      </c>
      <c r="C20" s="224" t="s">
        <v>519</v>
      </c>
      <c r="D20" s="225">
        <v>1</v>
      </c>
      <c r="E20" s="225">
        <v>0</v>
      </c>
      <c r="F20" s="225">
        <v>0</v>
      </c>
      <c r="G20" s="225">
        <v>0</v>
      </c>
      <c r="H20" s="225">
        <v>0</v>
      </c>
      <c r="I20" s="225">
        <v>0</v>
      </c>
      <c r="J20" s="225">
        <v>0</v>
      </c>
      <c r="K20" s="225">
        <v>0</v>
      </c>
      <c r="L20" s="225">
        <v>0</v>
      </c>
      <c r="M20" s="225">
        <v>0</v>
      </c>
      <c r="N20" s="225">
        <v>0</v>
      </c>
      <c r="O20" s="225">
        <v>0</v>
      </c>
      <c r="P20" s="225">
        <v>0</v>
      </c>
      <c r="Q20" s="225">
        <v>1</v>
      </c>
      <c r="R20" s="225">
        <v>0</v>
      </c>
      <c r="S20" s="225">
        <v>0</v>
      </c>
      <c r="T20" s="225">
        <v>0</v>
      </c>
      <c r="U20" s="225">
        <v>0</v>
      </c>
      <c r="V20" s="225">
        <v>0</v>
      </c>
      <c r="W20" s="225">
        <v>0</v>
      </c>
      <c r="X20" s="225">
        <v>0</v>
      </c>
      <c r="Y20" s="225">
        <v>0</v>
      </c>
      <c r="Z20" s="225">
        <v>0</v>
      </c>
      <c r="AA20" s="225">
        <v>0</v>
      </c>
      <c r="AB20" s="225">
        <v>0</v>
      </c>
      <c r="AC20" s="225">
        <v>0</v>
      </c>
      <c r="AD20" s="225">
        <v>0</v>
      </c>
      <c r="AE20" s="225">
        <v>0</v>
      </c>
      <c r="AF20" s="225">
        <v>0</v>
      </c>
      <c r="AG20" s="225">
        <v>0</v>
      </c>
      <c r="AH20" s="225">
        <v>0</v>
      </c>
      <c r="AI20" s="227">
        <v>1</v>
      </c>
      <c r="AJ20" s="227" t="s">
        <v>501</v>
      </c>
      <c r="AK20" s="228">
        <f t="shared" si="0"/>
        <v>3</v>
      </c>
      <c r="AL20" s="229"/>
      <c r="AM20" s="230">
        <v>60</v>
      </c>
      <c r="AN20" s="231">
        <f t="shared" si="1"/>
        <v>0</v>
      </c>
      <c r="AO20" s="232">
        <f t="shared" si="2"/>
        <v>0</v>
      </c>
    </row>
    <row r="21" spans="2:42" s="221" customFormat="1" ht="13.5" customHeight="1">
      <c r="B21" s="223">
        <v>16</v>
      </c>
      <c r="C21" s="224" t="s">
        <v>520</v>
      </c>
      <c r="D21" s="225">
        <v>1</v>
      </c>
      <c r="E21" s="225">
        <v>1</v>
      </c>
      <c r="F21" s="226">
        <v>1</v>
      </c>
      <c r="G21" s="226">
        <v>1</v>
      </c>
      <c r="H21" s="226">
        <v>1</v>
      </c>
      <c r="I21" s="226">
        <v>1</v>
      </c>
      <c r="J21" s="226">
        <v>1</v>
      </c>
      <c r="K21" s="225">
        <v>1</v>
      </c>
      <c r="L21" s="225">
        <v>1</v>
      </c>
      <c r="M21" s="225">
        <v>1</v>
      </c>
      <c r="N21" s="225">
        <v>1</v>
      </c>
      <c r="O21" s="226">
        <v>1</v>
      </c>
      <c r="P21" s="225">
        <v>1</v>
      </c>
      <c r="Q21" s="225">
        <v>1</v>
      </c>
      <c r="R21" s="225">
        <v>1</v>
      </c>
      <c r="S21" s="225">
        <v>1</v>
      </c>
      <c r="T21" s="225">
        <v>1</v>
      </c>
      <c r="U21" s="226">
        <v>1</v>
      </c>
      <c r="V21" s="226">
        <v>1</v>
      </c>
      <c r="W21" s="226">
        <v>1</v>
      </c>
      <c r="X21" s="226">
        <v>1</v>
      </c>
      <c r="Y21" s="226">
        <v>1</v>
      </c>
      <c r="Z21" s="226">
        <v>1</v>
      </c>
      <c r="AA21" s="225">
        <v>1</v>
      </c>
      <c r="AB21" s="225">
        <v>1</v>
      </c>
      <c r="AC21" s="225">
        <v>1</v>
      </c>
      <c r="AD21" s="225">
        <v>1</v>
      </c>
      <c r="AE21" s="227">
        <v>1</v>
      </c>
      <c r="AF21" s="228">
        <v>1</v>
      </c>
      <c r="AG21" s="228">
        <v>0</v>
      </c>
      <c r="AH21" s="227">
        <v>0</v>
      </c>
      <c r="AI21" s="227">
        <v>1</v>
      </c>
      <c r="AJ21" s="227" t="s">
        <v>501</v>
      </c>
      <c r="AK21" s="228">
        <f t="shared" si="0"/>
        <v>30</v>
      </c>
      <c r="AL21" s="229"/>
      <c r="AM21" s="230">
        <v>60</v>
      </c>
      <c r="AN21" s="231">
        <f t="shared" si="1"/>
        <v>0</v>
      </c>
      <c r="AO21" s="232">
        <f t="shared" si="2"/>
        <v>0</v>
      </c>
    </row>
    <row r="22" spans="2:42" ht="13.5" customHeight="1">
      <c r="B22" s="223">
        <v>17</v>
      </c>
      <c r="C22" s="224" t="s">
        <v>521</v>
      </c>
      <c r="D22" s="225">
        <v>0</v>
      </c>
      <c r="E22" s="225">
        <v>0</v>
      </c>
      <c r="F22" s="225">
        <v>0</v>
      </c>
      <c r="G22" s="225">
        <v>0</v>
      </c>
      <c r="H22" s="225">
        <v>0</v>
      </c>
      <c r="I22" s="225">
        <v>0</v>
      </c>
      <c r="J22" s="225">
        <v>0</v>
      </c>
      <c r="K22" s="225">
        <v>0</v>
      </c>
      <c r="L22" s="225">
        <v>0</v>
      </c>
      <c r="M22" s="225">
        <v>0</v>
      </c>
      <c r="N22" s="225">
        <v>0</v>
      </c>
      <c r="O22" s="225">
        <v>0</v>
      </c>
      <c r="P22" s="225">
        <v>0</v>
      </c>
      <c r="Q22" s="225">
        <v>0</v>
      </c>
      <c r="R22" s="225">
        <v>0</v>
      </c>
      <c r="S22" s="225">
        <v>0</v>
      </c>
      <c r="T22" s="225">
        <v>0</v>
      </c>
      <c r="U22" s="225">
        <v>0</v>
      </c>
      <c r="V22" s="225">
        <v>0</v>
      </c>
      <c r="W22" s="225">
        <v>0</v>
      </c>
      <c r="X22" s="225">
        <v>0</v>
      </c>
      <c r="Y22" s="225">
        <v>0</v>
      </c>
      <c r="Z22" s="225">
        <v>0</v>
      </c>
      <c r="AA22" s="225">
        <v>0</v>
      </c>
      <c r="AB22" s="225">
        <v>0</v>
      </c>
      <c r="AC22" s="225">
        <v>0</v>
      </c>
      <c r="AD22" s="225">
        <v>0</v>
      </c>
      <c r="AE22" s="225">
        <v>0</v>
      </c>
      <c r="AF22" s="225">
        <v>0</v>
      </c>
      <c r="AG22" s="225">
        <v>0</v>
      </c>
      <c r="AH22" s="225">
        <v>0</v>
      </c>
      <c r="AI22" s="227">
        <v>3</v>
      </c>
      <c r="AJ22" s="227" t="s">
        <v>522</v>
      </c>
      <c r="AK22" s="228">
        <f t="shared" si="0"/>
        <v>3</v>
      </c>
      <c r="AL22" s="229"/>
      <c r="AM22" s="230">
        <v>60</v>
      </c>
      <c r="AN22" s="231">
        <f>AL22/AM22</f>
        <v>0</v>
      </c>
      <c r="AO22" s="232">
        <f t="shared" si="2"/>
        <v>0</v>
      </c>
    </row>
    <row r="23" spans="2:42" ht="13.5" customHeight="1"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189"/>
      <c r="AN23" s="205" t="s">
        <v>277</v>
      </c>
      <c r="AO23" s="232">
        <f>SUM(AO6:AO22)</f>
        <v>0</v>
      </c>
    </row>
    <row r="24" spans="2:42">
      <c r="AM24" s="189"/>
      <c r="AN24" s="189"/>
      <c r="AO24" s="189"/>
    </row>
    <row r="25" spans="2:42">
      <c r="AM25" s="189"/>
      <c r="AN25" s="189"/>
      <c r="AO25" s="189"/>
      <c r="AP25" s="189"/>
    </row>
    <row r="26" spans="2:42">
      <c r="AM26" s="189"/>
      <c r="AN26" s="189"/>
      <c r="AO26" s="189"/>
    </row>
    <row r="27" spans="2:42">
      <c r="AM27" s="189"/>
      <c r="AN27" s="189"/>
      <c r="AO27" s="189"/>
    </row>
    <row r="28" spans="2:42">
      <c r="AM28" s="410" t="s">
        <v>454</v>
      </c>
      <c r="AN28" s="410"/>
      <c r="AO28" s="211">
        <f>'Custo contratação LR'!E11+'Custo contratação LR'!E12+'Custo contratação LR'!E13+'Custo contratação LR'!E14+'Custo contratação LR'!E15+'Custo contratação LR'!E16</f>
        <v>21</v>
      </c>
    </row>
    <row r="29" spans="2:42">
      <c r="AM29" s="410" t="s">
        <v>569</v>
      </c>
      <c r="AN29" s="410"/>
      <c r="AO29" s="206">
        <f>AO23/AO28</f>
        <v>0</v>
      </c>
    </row>
    <row r="30" spans="2:42">
      <c r="AM30" s="189"/>
      <c r="AN30" s="189"/>
      <c r="AO30" s="189"/>
    </row>
    <row r="31" spans="2:42">
      <c r="AM31" s="189"/>
      <c r="AN31" s="189"/>
      <c r="AO31" s="189"/>
    </row>
    <row r="32" spans="2:42">
      <c r="AM32" s="189"/>
      <c r="AN32" s="189"/>
      <c r="AO32" s="189"/>
    </row>
    <row r="33" spans="39:41">
      <c r="AM33" s="413" t="s">
        <v>488</v>
      </c>
      <c r="AN33" s="413"/>
      <c r="AO33" s="189"/>
    </row>
    <row r="34" spans="39:41">
      <c r="AM34" s="413" t="s">
        <v>489</v>
      </c>
      <c r="AN34" s="413"/>
      <c r="AO34" s="189"/>
    </row>
    <row r="35" spans="39:41">
      <c r="AM35" s="413" t="s">
        <v>490</v>
      </c>
      <c r="AN35" s="413"/>
      <c r="AO35" s="189"/>
    </row>
    <row r="36" spans="39:41">
      <c r="AM36" s="413" t="s">
        <v>491</v>
      </c>
      <c r="AN36" s="413"/>
      <c r="AO36" s="413"/>
    </row>
    <row r="37" spans="39:41">
      <c r="AM37" s="413" t="s">
        <v>492</v>
      </c>
      <c r="AN37" s="413"/>
      <c r="AO37" s="413"/>
    </row>
  </sheetData>
  <mergeCells count="8">
    <mergeCell ref="AM37:AO37"/>
    <mergeCell ref="B3:AO3"/>
    <mergeCell ref="AM28:AN28"/>
    <mergeCell ref="AM29:AN29"/>
    <mergeCell ref="AM33:AN33"/>
    <mergeCell ref="AM34:AN34"/>
    <mergeCell ref="AM35:AN35"/>
    <mergeCell ref="AM36:AO3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H35"/>
  <sheetViews>
    <sheetView workbookViewId="0">
      <selection activeCell="B17" sqref="B17:D17"/>
    </sheetView>
  </sheetViews>
  <sheetFormatPr defaultRowHeight="16.5"/>
  <cols>
    <col min="1" max="2" width="9.140625" style="242"/>
    <col min="3" max="3" width="38.5703125" style="242" customWidth="1"/>
    <col min="4" max="4" width="8.5703125" style="242" customWidth="1"/>
    <col min="5" max="5" width="12.28515625" style="242" bestFit="1" customWidth="1"/>
    <col min="6" max="8" width="16.5703125" customWidth="1"/>
    <col min="9" max="16384" width="9.140625" style="242"/>
  </cols>
  <sheetData>
    <row r="1" spans="1:8" ht="45.75">
      <c r="B1" s="416"/>
      <c r="C1" s="416"/>
      <c r="D1" s="416"/>
    </row>
    <row r="2" spans="1:8">
      <c r="A2" s="243"/>
      <c r="B2" s="408" t="s">
        <v>533</v>
      </c>
      <c r="C2" s="408"/>
      <c r="D2" s="408"/>
      <c r="E2" s="408"/>
      <c r="F2" s="408"/>
      <c r="G2" s="408"/>
      <c r="H2" s="408"/>
    </row>
    <row r="3" spans="1:8">
      <c r="A3" s="243"/>
      <c r="B3" s="417"/>
      <c r="C3" s="417"/>
      <c r="D3" s="417"/>
      <c r="E3" s="417"/>
      <c r="F3" s="417"/>
      <c r="G3" s="417"/>
      <c r="H3" s="417"/>
    </row>
    <row r="4" spans="1:8" ht="31.5" customHeight="1">
      <c r="B4" s="192" t="s">
        <v>523</v>
      </c>
      <c r="C4" s="192" t="s">
        <v>282</v>
      </c>
      <c r="D4" s="192" t="s">
        <v>524</v>
      </c>
      <c r="E4" s="193" t="s">
        <v>245</v>
      </c>
      <c r="F4" s="241" t="s">
        <v>495</v>
      </c>
      <c r="G4" s="194" t="s">
        <v>496</v>
      </c>
      <c r="H4" s="194" t="s">
        <v>537</v>
      </c>
    </row>
    <row r="5" spans="1:8" s="244" customFormat="1" ht="13.5" customHeight="1">
      <c r="B5" s="245">
        <v>1</v>
      </c>
      <c r="C5" s="250" t="s">
        <v>525</v>
      </c>
      <c r="D5" s="246">
        <v>1</v>
      </c>
      <c r="E5" s="247"/>
      <c r="F5" s="230">
        <v>60</v>
      </c>
      <c r="G5" s="231">
        <f>E5/F5</f>
        <v>0</v>
      </c>
      <c r="H5" s="248">
        <f t="shared" ref="H5:H12" si="0">G5*D5</f>
        <v>0</v>
      </c>
    </row>
    <row r="6" spans="1:8" s="244" customFormat="1" ht="13.5" customHeight="1">
      <c r="B6" s="245">
        <v>2</v>
      </c>
      <c r="C6" s="251" t="s">
        <v>526</v>
      </c>
      <c r="D6" s="246">
        <v>1</v>
      </c>
      <c r="E6" s="247"/>
      <c r="F6" s="230">
        <v>60</v>
      </c>
      <c r="G6" s="231">
        <f t="shared" ref="G6:G12" si="1">E6/F6</f>
        <v>0</v>
      </c>
      <c r="H6" s="248">
        <f t="shared" si="0"/>
        <v>0</v>
      </c>
    </row>
    <row r="7" spans="1:8" s="244" customFormat="1" ht="13.5" customHeight="1">
      <c r="B7" s="246">
        <v>3</v>
      </c>
      <c r="C7" s="250" t="s">
        <v>527</v>
      </c>
      <c r="D7" s="246">
        <v>1</v>
      </c>
      <c r="E7" s="247"/>
      <c r="F7" s="230">
        <v>60</v>
      </c>
      <c r="G7" s="231">
        <f t="shared" si="1"/>
        <v>0</v>
      </c>
      <c r="H7" s="248">
        <f t="shared" si="0"/>
        <v>0</v>
      </c>
    </row>
    <row r="8" spans="1:8" s="244" customFormat="1" ht="13.5" customHeight="1">
      <c r="B8" s="246">
        <v>4</v>
      </c>
      <c r="C8" s="250" t="s">
        <v>528</v>
      </c>
      <c r="D8" s="246">
        <v>2</v>
      </c>
      <c r="E8" s="247"/>
      <c r="F8" s="230">
        <v>60</v>
      </c>
      <c r="G8" s="231">
        <f t="shared" si="1"/>
        <v>0</v>
      </c>
      <c r="H8" s="248">
        <f t="shared" si="0"/>
        <v>0</v>
      </c>
    </row>
    <row r="9" spans="1:8" s="244" customFormat="1" ht="13.5" customHeight="1">
      <c r="B9" s="245">
        <v>5</v>
      </c>
      <c r="C9" s="250" t="s">
        <v>529</v>
      </c>
      <c r="D9" s="246">
        <v>1</v>
      </c>
      <c r="E9" s="247"/>
      <c r="F9" s="230">
        <v>60</v>
      </c>
      <c r="G9" s="231">
        <f t="shared" si="1"/>
        <v>0</v>
      </c>
      <c r="H9" s="248">
        <f t="shared" si="0"/>
        <v>0</v>
      </c>
    </row>
    <row r="10" spans="1:8" s="244" customFormat="1" ht="13.5" customHeight="1">
      <c r="B10" s="245">
        <v>6</v>
      </c>
      <c r="C10" s="250" t="s">
        <v>530</v>
      </c>
      <c r="D10" s="246">
        <v>1</v>
      </c>
      <c r="E10" s="247"/>
      <c r="F10" s="230">
        <v>60</v>
      </c>
      <c r="G10" s="231">
        <f t="shared" si="1"/>
        <v>0</v>
      </c>
      <c r="H10" s="248">
        <f t="shared" si="0"/>
        <v>0</v>
      </c>
    </row>
    <row r="11" spans="1:8" s="244" customFormat="1" ht="48.75" customHeight="1">
      <c r="B11" s="245">
        <v>7</v>
      </c>
      <c r="C11" s="251" t="s">
        <v>531</v>
      </c>
      <c r="D11" s="245">
        <v>4</v>
      </c>
      <c r="E11" s="252"/>
      <c r="F11" s="230">
        <v>60</v>
      </c>
      <c r="G11" s="231">
        <f>E11/F11</f>
        <v>0</v>
      </c>
      <c r="H11" s="248">
        <f t="shared" si="0"/>
        <v>0</v>
      </c>
    </row>
    <row r="12" spans="1:8" s="244" customFormat="1" ht="13.5" customHeight="1">
      <c r="B12" s="246">
        <v>8</v>
      </c>
      <c r="C12" s="250" t="s">
        <v>532</v>
      </c>
      <c r="D12" s="246">
        <v>1</v>
      </c>
      <c r="E12" s="247"/>
      <c r="F12" s="230">
        <v>60</v>
      </c>
      <c r="G12" s="231">
        <f t="shared" si="1"/>
        <v>0</v>
      </c>
      <c r="H12" s="248">
        <f t="shared" si="0"/>
        <v>0</v>
      </c>
    </row>
    <row r="13" spans="1:8">
      <c r="F13" s="189"/>
      <c r="G13" s="205" t="s">
        <v>277</v>
      </c>
      <c r="H13" s="232">
        <f>SUM(H5:H12)</f>
        <v>0</v>
      </c>
    </row>
    <row r="14" spans="1:8">
      <c r="B14" s="418" t="e">
        <f>'[2]Mapa de Faturamento'!A42:F42</f>
        <v>#REF!</v>
      </c>
      <c r="C14" s="418"/>
      <c r="D14" s="418"/>
      <c r="F14" s="189"/>
      <c r="G14" s="189"/>
      <c r="H14" s="189"/>
    </row>
    <row r="15" spans="1:8">
      <c r="B15" s="418"/>
      <c r="C15" s="418"/>
      <c r="D15" s="418"/>
      <c r="F15" s="189"/>
      <c r="G15" s="189"/>
      <c r="H15" s="189"/>
    </row>
    <row r="16" spans="1:8">
      <c r="B16" s="418"/>
      <c r="C16" s="418"/>
      <c r="D16" s="418"/>
      <c r="F16" s="189"/>
      <c r="G16" s="189"/>
      <c r="H16" s="189"/>
    </row>
    <row r="17" spans="2:8" s="243" customFormat="1">
      <c r="B17" s="418"/>
      <c r="C17" s="418"/>
      <c r="D17" s="418"/>
      <c r="F17" s="410" t="s">
        <v>454</v>
      </c>
      <c r="G17" s="410"/>
      <c r="H17" s="216">
        <v>5</v>
      </c>
    </row>
    <row r="18" spans="2:8">
      <c r="F18" s="410" t="s">
        <v>569</v>
      </c>
      <c r="G18" s="410"/>
      <c r="H18" s="219">
        <f>H13/H17</f>
        <v>0</v>
      </c>
    </row>
    <row r="35" spans="1:8" s="249" customFormat="1">
      <c r="A35" s="242"/>
      <c r="B35" s="242"/>
      <c r="C35" s="242"/>
      <c r="D35" s="242"/>
      <c r="E35" s="242"/>
      <c r="F35"/>
      <c r="G35"/>
      <c r="H35"/>
    </row>
  </sheetData>
  <mergeCells count="9">
    <mergeCell ref="B1:D1"/>
    <mergeCell ref="B2:H2"/>
    <mergeCell ref="B3:H3"/>
    <mergeCell ref="F18:G18"/>
    <mergeCell ref="B16:D16"/>
    <mergeCell ref="B17:D17"/>
    <mergeCell ref="F17:G17"/>
    <mergeCell ref="B14:D14"/>
    <mergeCell ref="B15:D15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35" sqref="Q35"/>
    </sheetView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14</vt:i4>
      </vt:variant>
    </vt:vector>
  </HeadingPairs>
  <TitlesOfParts>
    <vt:vector size="34" baseType="lpstr">
      <vt:lpstr>Custo contratação LR</vt:lpstr>
      <vt:lpstr>servente diurno 44h</vt:lpstr>
      <vt:lpstr>servente diurno 44h Insalubrida</vt:lpstr>
      <vt:lpstr>servente diurno 44h Periculosid</vt:lpstr>
      <vt:lpstr>Encarregado diurno 44h</vt:lpstr>
      <vt:lpstr>servente noturno 44h</vt:lpstr>
      <vt:lpstr>Encarregado noturno 44h</vt:lpstr>
      <vt:lpstr>Copeira 44h</vt:lpstr>
      <vt:lpstr>Jardineiro 44h</vt:lpstr>
      <vt:lpstr>Recepcionista 44h</vt:lpstr>
      <vt:lpstr>Escala</vt:lpstr>
      <vt:lpstr>VT VA</vt:lpstr>
      <vt:lpstr>Conta Vinculada 01</vt:lpstr>
      <vt:lpstr>Uniformes</vt:lpstr>
      <vt:lpstr>EPI</vt:lpstr>
      <vt:lpstr>Materiais Geral</vt:lpstr>
      <vt:lpstr>Materiais Jardim</vt:lpstr>
      <vt:lpstr>Equip. Geral</vt:lpstr>
      <vt:lpstr>Equip. Jardim</vt:lpstr>
      <vt:lpstr>Plan2</vt:lpstr>
      <vt:lpstr>'Conta Vinculada 01'!Area_de_impressao</vt:lpstr>
      <vt:lpstr>'Copeira 44h'!Area_de_impressao</vt:lpstr>
      <vt:lpstr>'Custo contratação LR'!Area_de_impressao</vt:lpstr>
      <vt:lpstr>'Encarregado diurno 44h'!Area_de_impressao</vt:lpstr>
      <vt:lpstr>'Encarregado noturno 44h'!Area_de_impressao</vt:lpstr>
      <vt:lpstr>Escala!Area_de_impressao</vt:lpstr>
      <vt:lpstr>'Jardineiro 44h'!Area_de_impressao</vt:lpstr>
      <vt:lpstr>'Recepcionista 44h'!Area_de_impressao</vt:lpstr>
      <vt:lpstr>'servente diurno 44h'!Area_de_impressao</vt:lpstr>
      <vt:lpstr>'servente diurno 44h Insalubrida'!Area_de_impressao</vt:lpstr>
      <vt:lpstr>'servente diurno 44h Periculosid'!Area_de_impressao</vt:lpstr>
      <vt:lpstr>'servente noturno 44h'!Area_de_impressao</vt:lpstr>
      <vt:lpstr>Uniformes!Area_de_impressao</vt:lpstr>
      <vt:lpstr>'VT VA'!Area_de_impressao</vt:lpstr>
    </vt:vector>
  </TitlesOfParts>
  <Company>METRÔ-DF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SuelyAg</dc:creator>
  <cp:lastModifiedBy>isadora.taquary</cp:lastModifiedBy>
  <cp:lastPrinted>2021-07-21T14:30:09Z</cp:lastPrinted>
  <dcterms:created xsi:type="dcterms:W3CDTF">2009-07-21T17:06:56Z</dcterms:created>
  <dcterms:modified xsi:type="dcterms:W3CDTF">2021-07-23T17:25:28Z</dcterms:modified>
</cp:coreProperties>
</file>